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726"/>
  <workbookPr codeName="ThisWorkbook"/>
  <mc:AlternateContent xmlns:mc="http://schemas.openxmlformats.org/markup-compatibility/2006">
    <mc:Choice Requires="x15">
      <x15ac:absPath xmlns:x15ac="http://schemas.microsoft.com/office/spreadsheetml/2010/11/ac" url="C:\Users\paugea\Desktop\2018 Application updates\UES worksheets\UES 2018 Fall Promo\"/>
    </mc:Choice>
  </mc:AlternateContent>
  <workbookProtection workbookPassword="F209" lockStructure="1"/>
  <bookViews>
    <workbookView xWindow="-15" yWindow="5835" windowWidth="14415" windowHeight="690" tabRatio="833" firstSheet="1" activeTab="2"/>
  </bookViews>
  <sheets>
    <sheet name="Revision Notes" sheetId="85" state="hidden" r:id="rId1"/>
    <sheet name="Cover" sheetId="86" r:id="rId2"/>
    <sheet name="Custom Lighting" sheetId="58" r:id="rId3"/>
    <sheet name="Measure Incentive Limits" sheetId="87" r:id="rId4"/>
    <sheet name="DLC &amp; Energy Star Info" sheetId="72" r:id="rId5"/>
    <sheet name="COMcheck Import" sheetId="83" r:id="rId6"/>
  </sheets>
  <definedNames>
    <definedName name="_xlnm._FilterDatabase" localSheetId="2" hidden="1">'Custom Lighting'!$D$137:$E$137</definedName>
    <definedName name="BldgType">'Custom Lighting'!$J$138:$J$149</definedName>
    <definedName name="Location" localSheetId="2">'Custom Lighting'!$M$151:$M$154</definedName>
    <definedName name="Measure" localSheetId="2">'Custom Lighting'!$F$170:$F$178</definedName>
    <definedName name="_xlnm.Print_Area" localSheetId="5">'COMcheck Import'!$A$1:$K$106</definedName>
    <definedName name="_xlnm.Print_Area" localSheetId="2">'Custom Lighting'!$A$1:$N$134</definedName>
    <definedName name="_xlnm.Print_Area" localSheetId="4">'DLC &amp; Energy Star Info'!$A$1:$K$389</definedName>
  </definedNames>
  <calcPr calcId="171027"/>
</workbook>
</file>

<file path=xl/calcChain.xml><?xml version="1.0" encoding="utf-8"?>
<calcChain xmlns="http://schemas.openxmlformats.org/spreadsheetml/2006/main">
  <c r="AQ55" i="58" l="1"/>
  <c r="AQ54" i="58"/>
  <c r="AQ53" i="58"/>
  <c r="AQ52" i="58"/>
  <c r="AQ51" i="58"/>
  <c r="AQ50" i="58"/>
  <c r="AQ49" i="58"/>
  <c r="AQ48" i="58"/>
  <c r="AQ47" i="58"/>
  <c r="AQ46" i="58"/>
  <c r="AQ45" i="58"/>
  <c r="AQ44" i="58"/>
  <c r="AQ43" i="58"/>
  <c r="AQ42" i="58"/>
  <c r="AQ41" i="58"/>
  <c r="AQ40" i="58"/>
  <c r="AQ39" i="58"/>
  <c r="AA39" i="58" l="1"/>
  <c r="AA40" i="58"/>
  <c r="AA41" i="58"/>
  <c r="AA42" i="58"/>
  <c r="AA43" i="58"/>
  <c r="AA44" i="58"/>
  <c r="AA45" i="58"/>
  <c r="AA46" i="58"/>
  <c r="AA47" i="58"/>
  <c r="AA48" i="58"/>
  <c r="AA49" i="58"/>
  <c r="AA50" i="58"/>
  <c r="AA51" i="58"/>
  <c r="AA52" i="58"/>
  <c r="AA53" i="58"/>
  <c r="AA54" i="58"/>
  <c r="AA55" i="58"/>
  <c r="Z39" i="58"/>
  <c r="Z40" i="58"/>
  <c r="Z41" i="58"/>
  <c r="Z42" i="58"/>
  <c r="Z43" i="58"/>
  <c r="Z44" i="58"/>
  <c r="Z45" i="58"/>
  <c r="Z46" i="58"/>
  <c r="Z47" i="58"/>
  <c r="Z48" i="58"/>
  <c r="Z49" i="58"/>
  <c r="Z50" i="58"/>
  <c r="Z51" i="58"/>
  <c r="Z52" i="58"/>
  <c r="Z53" i="58"/>
  <c r="Z54" i="58"/>
  <c r="Z55" i="58"/>
  <c r="T39" i="58"/>
  <c r="T40" i="58"/>
  <c r="T41" i="58"/>
  <c r="T42" i="58"/>
  <c r="T43" i="58"/>
  <c r="T44" i="58"/>
  <c r="T45" i="58"/>
  <c r="T46" i="58"/>
  <c r="T47" i="58"/>
  <c r="T48" i="58"/>
  <c r="T49" i="58"/>
  <c r="T50" i="58"/>
  <c r="T51" i="58"/>
  <c r="T52" i="58"/>
  <c r="T53" i="58"/>
  <c r="T54" i="58"/>
  <c r="T55" i="58"/>
  <c r="AA37" i="58"/>
  <c r="Z37" i="58"/>
  <c r="T37" i="58"/>
  <c r="AA38" i="58"/>
  <c r="Z38" i="58"/>
  <c r="T38" i="58"/>
  <c r="AQ38" i="58"/>
  <c r="O60" i="58" l="1"/>
  <c r="P56" i="58" l="1"/>
  <c r="E122" i="58" l="1"/>
  <c r="C122" i="58"/>
  <c r="A122" i="58"/>
  <c r="M108" i="58"/>
  <c r="K108" i="58"/>
  <c r="I108" i="58"/>
  <c r="G108" i="58"/>
  <c r="F108" i="58"/>
  <c r="E108" i="58"/>
  <c r="C108" i="58"/>
  <c r="A108" i="58"/>
  <c r="M94" i="58"/>
  <c r="K94" i="58"/>
  <c r="I94" i="58"/>
  <c r="G94" i="58"/>
  <c r="F94" i="58"/>
  <c r="E94" i="58"/>
  <c r="C94" i="58"/>
  <c r="AG102" i="58" l="1"/>
  <c r="AF84" i="58"/>
  <c r="AF85" i="58"/>
  <c r="AF86" i="58"/>
  <c r="AF87" i="58"/>
  <c r="AF88" i="58"/>
  <c r="AF89" i="58"/>
  <c r="AF90" i="58"/>
  <c r="AF91" i="58"/>
  <c r="AF92" i="58"/>
  <c r="AF93" i="58"/>
  <c r="AF94" i="58"/>
  <c r="AF95" i="58"/>
  <c r="AF96" i="58"/>
  <c r="AF97" i="58"/>
  <c r="AF98" i="58"/>
  <c r="AF99" i="58"/>
  <c r="AF100" i="58"/>
  <c r="AF101" i="58"/>
  <c r="AF102" i="58"/>
  <c r="AC102" i="58"/>
  <c r="K60" i="58" l="1"/>
  <c r="R46" i="58"/>
  <c r="S46" i="58"/>
  <c r="AI46" i="58"/>
  <c r="R47" i="58"/>
  <c r="S47" i="58"/>
  <c r="AI47" i="58"/>
  <c r="R48" i="58"/>
  <c r="S48" i="58"/>
  <c r="AI48" i="58"/>
  <c r="R49" i="58"/>
  <c r="S49" i="58"/>
  <c r="AI49" i="58"/>
  <c r="AH59" i="58"/>
  <c r="AF83" i="58"/>
  <c r="AH86" i="58"/>
  <c r="AH84" i="58"/>
  <c r="AH83" i="58"/>
  <c r="AH81" i="58"/>
  <c r="F199" i="58"/>
  <c r="F205" i="58" s="1"/>
  <c r="F198" i="58"/>
  <c r="F224" i="58" s="1"/>
  <c r="F197" i="58"/>
  <c r="F213" i="58" s="1"/>
  <c r="F196" i="58"/>
  <c r="F195" i="58"/>
  <c r="F204" i="58" s="1"/>
  <c r="F194" i="58"/>
  <c r="F218" i="58" s="1"/>
  <c r="F193" i="58"/>
  <c r="F203" i="58" s="1"/>
  <c r="A94" i="58"/>
  <c r="R55" i="58"/>
  <c r="S55" i="58"/>
  <c r="AI55" i="58"/>
  <c r="R40" i="58"/>
  <c r="S40" i="58"/>
  <c r="AI40" i="58"/>
  <c r="R41" i="58"/>
  <c r="S41" i="58"/>
  <c r="AI41" i="58"/>
  <c r="R42" i="58"/>
  <c r="S42" i="58"/>
  <c r="AI42" i="58"/>
  <c r="R43" i="58"/>
  <c r="S43" i="58"/>
  <c r="AI43" i="58"/>
  <c r="R44" i="58"/>
  <c r="S44" i="58"/>
  <c r="AI44" i="58"/>
  <c r="R45" i="58"/>
  <c r="S45" i="58"/>
  <c r="AI45" i="58"/>
  <c r="R50" i="58"/>
  <c r="S50" i="58"/>
  <c r="AI50" i="58"/>
  <c r="R51" i="58"/>
  <c r="S51" i="58"/>
  <c r="AI51" i="58"/>
  <c r="R52" i="58"/>
  <c r="S52" i="58"/>
  <c r="AI52" i="58"/>
  <c r="R53" i="58"/>
  <c r="S53" i="58"/>
  <c r="AI53" i="58"/>
  <c r="R54" i="58"/>
  <c r="S54" i="58"/>
  <c r="AI54" i="58"/>
  <c r="U62" i="58"/>
  <c r="T62" i="58"/>
  <c r="S62" i="58"/>
  <c r="V210" i="58"/>
  <c r="V209" i="58"/>
  <c r="V205" i="58"/>
  <c r="V206" i="58"/>
  <c r="V207" i="58"/>
  <c r="V204" i="58"/>
  <c r="V202" i="58"/>
  <c r="U210" i="58"/>
  <c r="U209" i="58"/>
  <c r="U205" i="58"/>
  <c r="U206" i="58"/>
  <c r="X206" i="58" s="1"/>
  <c r="U207" i="58"/>
  <c r="U204" i="58"/>
  <c r="U202" i="58"/>
  <c r="AA154" i="58"/>
  <c r="O22" i="58"/>
  <c r="O23" i="58"/>
  <c r="F27" i="58"/>
  <c r="V188" i="58"/>
  <c r="V187" i="58"/>
  <c r="V185" i="58"/>
  <c r="V184" i="58"/>
  <c r="V183" i="58"/>
  <c r="V182" i="58"/>
  <c r="V180" i="58"/>
  <c r="U188" i="58"/>
  <c r="AC188" i="58" s="1"/>
  <c r="U187" i="58"/>
  <c r="R196" i="58" s="1"/>
  <c r="U185" i="58"/>
  <c r="Y185" i="58" s="1"/>
  <c r="U184" i="58"/>
  <c r="Y184" i="58" s="1"/>
  <c r="U183" i="58"/>
  <c r="U182" i="58"/>
  <c r="U180" i="58"/>
  <c r="R195" i="58"/>
  <c r="U219" i="58"/>
  <c r="T219" i="58"/>
  <c r="N27" i="58"/>
  <c r="T175" i="58"/>
  <c r="U175" i="58"/>
  <c r="U163" i="58"/>
  <c r="Y163" i="58" s="1"/>
  <c r="U162" i="58"/>
  <c r="U161" i="58"/>
  <c r="U160" i="58"/>
  <c r="V166" i="58"/>
  <c r="U166" i="58"/>
  <c r="V165" i="58"/>
  <c r="U165" i="58"/>
  <c r="AC165" i="58" s="1"/>
  <c r="V163" i="58"/>
  <c r="V162" i="58"/>
  <c r="V161" i="58"/>
  <c r="V160" i="58"/>
  <c r="U158" i="58"/>
  <c r="V158" i="58"/>
  <c r="N18" i="58"/>
  <c r="AI37" i="58"/>
  <c r="S39" i="58"/>
  <c r="G159" i="58"/>
  <c r="V140" i="58"/>
  <c r="U140" i="58"/>
  <c r="X140" i="58" s="1"/>
  <c r="S37" i="58"/>
  <c r="S35" i="58" s="1"/>
  <c r="AI38" i="58"/>
  <c r="U144" i="58"/>
  <c r="Z144" i="58" s="1"/>
  <c r="V144" i="58"/>
  <c r="A152" i="58"/>
  <c r="A153" i="58" s="1"/>
  <c r="A154" i="58" s="1"/>
  <c r="A155" i="58" s="1"/>
  <c r="A156" i="58" s="1"/>
  <c r="A157" i="58" s="1"/>
  <c r="A158" i="58" s="1"/>
  <c r="A159" i="58" s="1"/>
  <c r="A160" i="58" s="1"/>
  <c r="A161" i="58" s="1"/>
  <c r="A162" i="58" s="1"/>
  <c r="A163" i="58" s="1"/>
  <c r="A164" i="58" s="1"/>
  <c r="A165" i="58" s="1"/>
  <c r="A166" i="58" s="1"/>
  <c r="A167" i="58" s="1"/>
  <c r="A168" i="58" s="1"/>
  <c r="A169" i="58" s="1"/>
  <c r="A170" i="58" s="1"/>
  <c r="A171" i="58" s="1"/>
  <c r="A172" i="58" s="1"/>
  <c r="A173" i="58" s="1"/>
  <c r="A174" i="58" s="1"/>
  <c r="A175" i="58" s="1"/>
  <c r="A176" i="58" s="1"/>
  <c r="A177" i="58" s="1"/>
  <c r="A178" i="58" s="1"/>
  <c r="A179" i="58" s="1"/>
  <c r="A180" i="58" s="1"/>
  <c r="A181" i="58" s="1"/>
  <c r="A182" i="58" s="1"/>
  <c r="A183" i="58" s="1"/>
  <c r="A184" i="58" s="1"/>
  <c r="A185" i="58" s="1"/>
  <c r="A186" i="58" s="1"/>
  <c r="A187" i="58" s="1"/>
  <c r="A188" i="58" s="1"/>
  <c r="A189" i="58" s="1"/>
  <c r="A190" i="58" s="1"/>
  <c r="A191" i="58" s="1"/>
  <c r="A192" i="58" s="1"/>
  <c r="A193" i="58" s="1"/>
  <c r="A194" i="58" s="1"/>
  <c r="A195" i="58" s="1"/>
  <c r="A196" i="58" s="1"/>
  <c r="A197" i="58" s="1"/>
  <c r="A198" i="58" s="1"/>
  <c r="A199" i="58" s="1"/>
  <c r="A200" i="58" s="1"/>
  <c r="A201" i="58" s="1"/>
  <c r="A202" i="58" s="1"/>
  <c r="A203" i="58" s="1"/>
  <c r="A204" i="58" s="1"/>
  <c r="A205" i="58" s="1"/>
  <c r="A206" i="58" s="1"/>
  <c r="A207" i="58" s="1"/>
  <c r="A208" i="58" s="1"/>
  <c r="A209" i="58" s="1"/>
  <c r="A210" i="58" s="1"/>
  <c r="A211" i="58" s="1"/>
  <c r="A212" i="58" s="1"/>
  <c r="A213" i="58" s="1"/>
  <c r="A214" i="58" s="1"/>
  <c r="A215" i="58" s="1"/>
  <c r="A216" i="58" s="1"/>
  <c r="A217" i="58" s="1"/>
  <c r="A218" i="58" s="1"/>
  <c r="A219" i="58" s="1"/>
  <c r="A220" i="58" s="1"/>
  <c r="A221" i="58" s="1"/>
  <c r="A222" i="58" s="1"/>
  <c r="A223" i="58" s="1"/>
  <c r="A224" i="58" s="1"/>
  <c r="A225" i="58" s="1"/>
  <c r="A226" i="58" s="1"/>
  <c r="A227" i="58" s="1"/>
  <c r="A228" i="58" s="1"/>
  <c r="A229" i="58" s="1"/>
  <c r="A230" i="58" s="1"/>
  <c r="A231" i="58" s="1"/>
  <c r="A232" i="58" s="1"/>
  <c r="A233" i="58" s="1"/>
  <c r="A234" i="58" s="1"/>
  <c r="A235" i="58" s="1"/>
  <c r="A236" i="58" s="1"/>
  <c r="A237" i="58" s="1"/>
  <c r="A238" i="58" s="1"/>
  <c r="A239" i="58" s="1"/>
  <c r="A240" i="58" s="1"/>
  <c r="A241" i="58" s="1"/>
  <c r="A242" i="58" s="1"/>
  <c r="A243" i="58" s="1"/>
  <c r="A244" i="58" s="1"/>
  <c r="A245" i="58" s="1"/>
  <c r="A246" i="58" s="1"/>
  <c r="V143" i="58"/>
  <c r="U143" i="58"/>
  <c r="Z143" i="58" s="1"/>
  <c r="V141" i="58"/>
  <c r="U141" i="58"/>
  <c r="V139" i="58"/>
  <c r="U139" i="58"/>
  <c r="X139" i="58" s="1"/>
  <c r="F18" i="58"/>
  <c r="V138" i="58"/>
  <c r="U138" i="58"/>
  <c r="AD138" i="58" s="1"/>
  <c r="V136" i="58"/>
  <c r="U136" i="58"/>
  <c r="R37" i="58"/>
  <c r="R35" i="58" s="1"/>
  <c r="AI39" i="58"/>
  <c r="R38" i="58"/>
  <c r="R39" i="58"/>
  <c r="S38" i="58"/>
  <c r="AI57" i="58"/>
  <c r="AB161" i="58" l="1"/>
  <c r="X162" i="58"/>
  <c r="K18" i="58"/>
  <c r="AB158" i="58"/>
  <c r="F210" i="58"/>
  <c r="F214" i="58"/>
  <c r="W207" i="58"/>
  <c r="AC204" i="58"/>
  <c r="W209" i="58"/>
  <c r="K30" i="58"/>
  <c r="AB207" i="58"/>
  <c r="W136" i="58"/>
  <c r="AB163" i="58"/>
  <c r="F209" i="58"/>
  <c r="V169" i="58"/>
  <c r="AD143" i="58"/>
  <c r="Z140" i="58"/>
  <c r="AA140" i="58" s="1"/>
  <c r="R149" i="58" s="1"/>
  <c r="AD136" i="58"/>
  <c r="K21" i="58"/>
  <c r="AD165" i="58"/>
  <c r="X165" i="58"/>
  <c r="Y165" i="58"/>
  <c r="AD210" i="58"/>
  <c r="X136" i="58"/>
  <c r="AD163" i="58"/>
  <c r="AD187" i="58"/>
  <c r="W143" i="58"/>
  <c r="Z161" i="58"/>
  <c r="AA161" i="58" s="1"/>
  <c r="R170" i="58" s="1"/>
  <c r="O19" i="58" s="1"/>
  <c r="Z165" i="58"/>
  <c r="AC163" i="58"/>
  <c r="Y180" i="58"/>
  <c r="X207" i="58"/>
  <c r="AD184" i="58"/>
  <c r="X163" i="58"/>
  <c r="Z209" i="58"/>
  <c r="AD144" i="58"/>
  <c r="Y182" i="58"/>
  <c r="AB139" i="58"/>
  <c r="X161" i="58"/>
  <c r="F219" i="58"/>
  <c r="K22" i="58"/>
  <c r="S173" i="58" s="1"/>
  <c r="P22" i="58" s="1"/>
  <c r="X143" i="58"/>
  <c r="Z138" i="58"/>
  <c r="AA138" i="58" s="1"/>
  <c r="R147" i="58" s="1"/>
  <c r="Z160" i="58"/>
  <c r="AA160" i="58" s="1"/>
  <c r="R169" i="58" s="1"/>
  <c r="O18" i="58" s="1"/>
  <c r="Z163" i="58"/>
  <c r="AA163" i="58" s="1"/>
  <c r="R172" i="58" s="1"/>
  <c r="O21" i="58" s="1"/>
  <c r="W166" i="58"/>
  <c r="D29" i="58"/>
  <c r="W184" i="58"/>
  <c r="Z202" i="58"/>
  <c r="AA202" i="58" s="1"/>
  <c r="R212" i="58" s="1"/>
  <c r="Y205" i="58"/>
  <c r="F208" i="58"/>
  <c r="R193" i="58"/>
  <c r="X184" i="58"/>
  <c r="D32" i="58"/>
  <c r="S196" i="58" s="1"/>
  <c r="Y138" i="58"/>
  <c r="F215" i="58"/>
  <c r="Y166" i="58"/>
  <c r="AD209" i="58"/>
  <c r="Y188" i="58"/>
  <c r="Z184" i="58"/>
  <c r="AA184" i="58" s="1"/>
  <c r="W140" i="58"/>
  <c r="Z188" i="58"/>
  <c r="W144" i="58"/>
  <c r="W138" i="58"/>
  <c r="W205" i="58"/>
  <c r="K32" i="58"/>
  <c r="S218" i="58" s="1"/>
  <c r="AH85" i="58"/>
  <c r="Y140" i="58"/>
  <c r="AB184" i="58"/>
  <c r="AD205" i="58"/>
  <c r="AC184" i="58"/>
  <c r="Y162" i="58"/>
  <c r="X204" i="58"/>
  <c r="F221" i="58"/>
  <c r="Z205" i="58"/>
  <c r="AA205" i="58" s="1"/>
  <c r="R214" i="58" s="1"/>
  <c r="AC182" i="58"/>
  <c r="K27" i="58"/>
  <c r="AC166" i="58"/>
  <c r="X166" i="58"/>
  <c r="D23" i="58"/>
  <c r="S152" i="58" s="1"/>
  <c r="W182" i="58"/>
  <c r="K20" i="58"/>
  <c r="AD161" i="58"/>
  <c r="AB204" i="58"/>
  <c r="AD166" i="58"/>
  <c r="AC143" i="58"/>
  <c r="AA155" i="58"/>
  <c r="Y204" i="58"/>
  <c r="AC136" i="58"/>
  <c r="K28" i="58"/>
  <c r="AD182" i="58"/>
  <c r="K23" i="58"/>
  <c r="S174" i="58" s="1"/>
  <c r="P23" i="58" s="1"/>
  <c r="W161" i="58"/>
  <c r="X144" i="58"/>
  <c r="Z207" i="58"/>
  <c r="AA207" i="58" s="1"/>
  <c r="R216" i="58" s="1"/>
  <c r="K31" i="58"/>
  <c r="S217" i="58" s="1"/>
  <c r="AD162" i="58"/>
  <c r="D17" i="58"/>
  <c r="AD207" i="58"/>
  <c r="AC207" i="58"/>
  <c r="Z136" i="58"/>
  <c r="AA136" i="58" s="1"/>
  <c r="R146" i="58" s="1"/>
  <c r="X209" i="58"/>
  <c r="AC161" i="58"/>
  <c r="R194" i="58"/>
  <c r="X205" i="58"/>
  <c r="F220" i="58"/>
  <c r="X188" i="58"/>
  <c r="Y136" i="58"/>
  <c r="X138" i="58"/>
  <c r="Y207" i="58"/>
  <c r="Z162" i="58"/>
  <c r="AA162" i="58" s="1"/>
  <c r="R171" i="58" s="1"/>
  <c r="O20" i="58" s="1"/>
  <c r="AB182" i="58"/>
  <c r="X182" i="58"/>
  <c r="AD158" i="58"/>
  <c r="AD185" i="58"/>
  <c r="AB136" i="58"/>
  <c r="D27" i="58"/>
  <c r="Z182" i="58"/>
  <c r="AA182" i="58" s="1"/>
  <c r="R191" i="58" s="1"/>
  <c r="K19" i="58"/>
  <c r="Y161" i="58"/>
  <c r="W204" i="58"/>
  <c r="AB205" i="58"/>
  <c r="AD188" i="58"/>
  <c r="T35" i="58"/>
  <c r="AC141" i="58"/>
  <c r="Y144" i="58"/>
  <c r="Z166" i="58"/>
  <c r="AC205" i="58"/>
  <c r="AD160" i="58"/>
  <c r="W160" i="58"/>
  <c r="AB160" i="58"/>
  <c r="Y183" i="58"/>
  <c r="D28" i="58"/>
  <c r="AB183" i="58"/>
  <c r="X183" i="58"/>
  <c r="Z183" i="58"/>
  <c r="AA183" i="58" s="1"/>
  <c r="AB206" i="58"/>
  <c r="AC160" i="58"/>
  <c r="AB141" i="58"/>
  <c r="D31" i="58"/>
  <c r="S195" i="58" s="1"/>
  <c r="Y187" i="58"/>
  <c r="W187" i="58"/>
  <c r="F222" i="58"/>
  <c r="F211" i="58"/>
  <c r="F206" i="58"/>
  <c r="Z187" i="58"/>
  <c r="X160" i="58"/>
  <c r="AD183" i="58"/>
  <c r="AC187" i="58"/>
  <c r="W188" i="58"/>
  <c r="Z204" i="58"/>
  <c r="AA204" i="58" s="1"/>
  <c r="R213" i="58" s="1"/>
  <c r="AC158" i="58"/>
  <c r="Z158" i="58"/>
  <c r="AA158" i="58" s="1"/>
  <c r="R168" i="58" s="1"/>
  <c r="V168" i="58"/>
  <c r="Y158" i="58"/>
  <c r="AB180" i="58"/>
  <c r="AC180" i="58"/>
  <c r="W185" i="58"/>
  <c r="AC185" i="58"/>
  <c r="AC202" i="58"/>
  <c r="AD202" i="58"/>
  <c r="K26" i="58"/>
  <c r="X202" i="58"/>
  <c r="Y202" i="58"/>
  <c r="W202" i="58"/>
  <c r="K29" i="58"/>
  <c r="AD206" i="58"/>
  <c r="Z210" i="58"/>
  <c r="AC210" i="58"/>
  <c r="D26" i="58"/>
  <c r="X180" i="58"/>
  <c r="K17" i="58"/>
  <c r="Z180" i="58"/>
  <c r="AA180" i="58" s="1"/>
  <c r="D22" i="58"/>
  <c r="S151" i="58" s="1"/>
  <c r="AB202" i="58"/>
  <c r="W163" i="58"/>
  <c r="W183" i="58"/>
  <c r="Y206" i="58"/>
  <c r="W210" i="58"/>
  <c r="AC206" i="58"/>
  <c r="Y160" i="58"/>
  <c r="AC144" i="58"/>
  <c r="X187" i="58"/>
  <c r="F216" i="58"/>
  <c r="W180" i="58"/>
  <c r="AD204" i="58"/>
  <c r="X210" i="58"/>
  <c r="Y210" i="58"/>
  <c r="W206" i="58"/>
  <c r="Z206" i="58"/>
  <c r="AA206" i="58" s="1"/>
  <c r="R215" i="58" s="1"/>
  <c r="W158" i="58"/>
  <c r="X158" i="58"/>
  <c r="AD180" i="58"/>
  <c r="X185" i="58"/>
  <c r="AC138" i="58"/>
  <c r="AB138" i="58"/>
  <c r="Y143" i="58"/>
  <c r="W165" i="58"/>
  <c r="AB162" i="58"/>
  <c r="W162" i="58"/>
  <c r="AC162" i="58"/>
  <c r="AC183" i="58"/>
  <c r="D30" i="58"/>
  <c r="AC209" i="58"/>
  <c r="Y209" i="58"/>
  <c r="AJ86" i="58"/>
  <c r="AC139" i="58"/>
  <c r="Z185" i="58"/>
  <c r="AA185" i="58" s="1"/>
  <c r="X141" i="58"/>
  <c r="W141" i="58"/>
  <c r="Z141" i="58"/>
  <c r="AA141" i="58" s="1"/>
  <c r="R150" i="58" s="1"/>
  <c r="AD141" i="58"/>
  <c r="AD139" i="58"/>
  <c r="Y141" i="58"/>
  <c r="AC140" i="58"/>
  <c r="AB185" i="58"/>
  <c r="AD140" i="58"/>
  <c r="D21" i="58"/>
  <c r="R192" i="58"/>
  <c r="AB140" i="58"/>
  <c r="Y139" i="58"/>
  <c r="D20" i="58"/>
  <c r="W139" i="58"/>
  <c r="D18" i="58"/>
  <c r="Z139" i="58"/>
  <c r="AA139" i="58" s="1"/>
  <c r="R148" i="58" s="1"/>
  <c r="D19" i="58"/>
  <c r="AH87" i="58"/>
  <c r="AJ87" i="58" s="1"/>
  <c r="S149" i="58" l="1"/>
  <c r="S216" i="58"/>
  <c r="S191" i="58"/>
  <c r="S172" i="58"/>
  <c r="P21" i="58" s="1"/>
  <c r="S193" i="58"/>
  <c r="AA167" i="58"/>
  <c r="AB167" i="58"/>
  <c r="S194" i="58"/>
  <c r="S146" i="58"/>
  <c r="S171" i="58"/>
  <c r="P20" i="58" s="1"/>
  <c r="F30" i="58"/>
  <c r="F29" i="58" s="1"/>
  <c r="F31" i="58" s="1"/>
  <c r="AB189" i="58"/>
  <c r="S213" i="58"/>
  <c r="S170" i="58"/>
  <c r="P19" i="58" s="1"/>
  <c r="AC145" i="58"/>
  <c r="AC189" i="58"/>
  <c r="AA189" i="58"/>
  <c r="S169" i="58"/>
  <c r="P18" i="58" s="1"/>
  <c r="S214" i="58"/>
  <c r="R153" i="58"/>
  <c r="AB211" i="58"/>
  <c r="O17" i="58"/>
  <c r="R175" i="58"/>
  <c r="R190" i="58"/>
  <c r="S190" i="58" s="1"/>
  <c r="S168" i="58"/>
  <c r="N21" i="58"/>
  <c r="AC211" i="58"/>
  <c r="AB145" i="58"/>
  <c r="R219" i="58"/>
  <c r="S215" i="58"/>
  <c r="N30" i="58"/>
  <c r="S212" i="58"/>
  <c r="AC167" i="58"/>
  <c r="AA211" i="58"/>
  <c r="F21" i="58"/>
  <c r="S147" i="58"/>
  <c r="S192" i="58"/>
  <c r="AA145" i="58"/>
  <c r="S150" i="58"/>
  <c r="S148" i="58"/>
  <c r="R197" i="58" l="1"/>
  <c r="N29" i="58"/>
  <c r="N31" i="58" s="1"/>
  <c r="N20" i="58"/>
  <c r="N22" i="58" s="1"/>
  <c r="S197" i="58"/>
  <c r="S219" i="58"/>
  <c r="P17" i="58"/>
  <c r="S175" i="58"/>
  <c r="S153" i="58"/>
  <c r="F20" i="58"/>
  <c r="F22" i="58" s="1"/>
  <c r="V50" i="58" l="1"/>
  <c r="AE50" i="58" s="1"/>
  <c r="V53" i="58"/>
  <c r="AE53" i="58" s="1"/>
  <c r="V44" i="58"/>
  <c r="AE44" i="58" s="1"/>
  <c r="V55" i="58"/>
  <c r="V52" i="58"/>
  <c r="V49" i="58"/>
  <c r="X54" i="58"/>
  <c r="X48" i="58"/>
  <c r="X52" i="58"/>
  <c r="X53" i="58"/>
  <c r="X55" i="58"/>
  <c r="X50" i="58"/>
  <c r="X49" i="58"/>
  <c r="V51" i="58"/>
  <c r="AE51" i="58" s="1"/>
  <c r="V54" i="58"/>
  <c r="W53" i="58"/>
  <c r="AF53" i="58" s="1"/>
  <c r="W48" i="58"/>
  <c r="AF48" i="58" s="1"/>
  <c r="W55" i="58"/>
  <c r="AF55" i="58" s="1"/>
  <c r="W50" i="58"/>
  <c r="AF50" i="58" s="1"/>
  <c r="W49" i="58"/>
  <c r="AF49" i="58" s="1"/>
  <c r="W52" i="58"/>
  <c r="AF52" i="58" s="1"/>
  <c r="W54" i="58"/>
  <c r="AF54" i="58" s="1"/>
  <c r="V45" i="58"/>
  <c r="AE45" i="58" s="1"/>
  <c r="V48" i="58"/>
  <c r="X47" i="58"/>
  <c r="AK47" i="58"/>
  <c r="AK49" i="58"/>
  <c r="AK43" i="58"/>
  <c r="AK52" i="58"/>
  <c r="X44" i="58"/>
  <c r="AK44" i="58"/>
  <c r="X41" i="58"/>
  <c r="AK45" i="58"/>
  <c r="X45" i="58"/>
  <c r="AK41" i="58"/>
  <c r="AK50" i="58"/>
  <c r="AK53" i="58"/>
  <c r="AK54" i="58"/>
  <c r="X46" i="58"/>
  <c r="AK46" i="58"/>
  <c r="AK48" i="58"/>
  <c r="AK55" i="58"/>
  <c r="X43" i="58"/>
  <c r="V47" i="58"/>
  <c r="V43" i="58"/>
  <c r="W41" i="58"/>
  <c r="AF41" i="58" s="1"/>
  <c r="W45" i="58"/>
  <c r="AF45" i="58" s="1"/>
  <c r="W47" i="58"/>
  <c r="AF47" i="58" s="1"/>
  <c r="W44" i="58"/>
  <c r="AF44" i="58" s="1"/>
  <c r="W46" i="58"/>
  <c r="AF46" i="58" s="1"/>
  <c r="W43" i="58"/>
  <c r="AF43" i="58" s="1"/>
  <c r="V42" i="58"/>
  <c r="AE42" i="58" s="1"/>
  <c r="V41" i="58"/>
  <c r="V46" i="58"/>
  <c r="V39" i="58"/>
  <c r="AE39" i="58" s="1"/>
  <c r="V38" i="58"/>
  <c r="AE38" i="58" s="1"/>
  <c r="X39" i="58"/>
  <c r="X42" i="58"/>
  <c r="W39" i="58"/>
  <c r="AF39" i="58" s="1"/>
  <c r="W51" i="58"/>
  <c r="AF51" i="58" s="1"/>
  <c r="W42" i="58"/>
  <c r="AF42" i="58" s="1"/>
  <c r="W38" i="58"/>
  <c r="AF38" i="58" s="1"/>
  <c r="W40" i="58"/>
  <c r="AF40" i="58" s="1"/>
  <c r="W37" i="58"/>
  <c r="AF37" i="58" s="1"/>
  <c r="AK37" i="58"/>
  <c r="X40" i="58"/>
  <c r="X37" i="58"/>
  <c r="AK40" i="58"/>
  <c r="V40" i="58"/>
  <c r="V37" i="58"/>
  <c r="Y53" i="58" l="1"/>
  <c r="U53" i="58"/>
  <c r="AC53" i="58" s="1"/>
  <c r="AG53" i="58"/>
  <c r="Y55" i="58"/>
  <c r="AE55" i="58"/>
  <c r="U49" i="58"/>
  <c r="AC49" i="58" s="1"/>
  <c r="AG49" i="58"/>
  <c r="Y48" i="58"/>
  <c r="AE48" i="58"/>
  <c r="U50" i="58"/>
  <c r="AC50" i="58" s="1"/>
  <c r="AG50" i="58"/>
  <c r="U48" i="58"/>
  <c r="AC48" i="58" s="1"/>
  <c r="AG48" i="58"/>
  <c r="AE49" i="58"/>
  <c r="Y49" i="58"/>
  <c r="Y50" i="58"/>
  <c r="U52" i="58"/>
  <c r="AC52" i="58" s="1"/>
  <c r="AG52" i="58"/>
  <c r="AE54" i="58"/>
  <c r="Y54" i="58"/>
  <c r="U55" i="58"/>
  <c r="AC55" i="58" s="1"/>
  <c r="AG55" i="58"/>
  <c r="U54" i="58"/>
  <c r="AC54" i="58" s="1"/>
  <c r="AG54" i="58"/>
  <c r="Y52" i="58"/>
  <c r="AE52" i="58"/>
  <c r="AE47" i="58"/>
  <c r="Y47" i="58"/>
  <c r="U41" i="58"/>
  <c r="AC41" i="58" s="1"/>
  <c r="AG41" i="58"/>
  <c r="U43" i="58"/>
  <c r="AC43" i="58" s="1"/>
  <c r="AG43" i="58"/>
  <c r="U46" i="58"/>
  <c r="AC46" i="58" s="1"/>
  <c r="AG46" i="58"/>
  <c r="Y45" i="58"/>
  <c r="AE46" i="58"/>
  <c r="Y46" i="58"/>
  <c r="U45" i="58"/>
  <c r="AC45" i="58" s="1"/>
  <c r="AG45" i="58"/>
  <c r="U44" i="58"/>
  <c r="AC44" i="58" s="1"/>
  <c r="AG44" i="58"/>
  <c r="Y41" i="58"/>
  <c r="AE41" i="58"/>
  <c r="AE43" i="58"/>
  <c r="Y43" i="58"/>
  <c r="U47" i="58"/>
  <c r="AC47" i="58" s="1"/>
  <c r="AG47" i="58"/>
  <c r="Y44" i="58"/>
  <c r="AK38" i="58"/>
  <c r="AK51" i="58"/>
  <c r="AK39" i="58"/>
  <c r="AK42" i="58"/>
  <c r="X51" i="58"/>
  <c r="AG51" i="58" s="1"/>
  <c r="X38" i="58"/>
  <c r="AG38" i="58" s="1"/>
  <c r="Y38" i="58"/>
  <c r="Y42" i="58"/>
  <c r="AF57" i="58"/>
  <c r="A104" i="58" s="1"/>
  <c r="Y51" i="58"/>
  <c r="U39" i="58"/>
  <c r="AC39" i="58" s="1"/>
  <c r="AG39" i="58"/>
  <c r="U42" i="58"/>
  <c r="AC42" i="58" s="1"/>
  <c r="AG42" i="58"/>
  <c r="Y39" i="58"/>
  <c r="U35" i="58"/>
  <c r="V35" i="58" s="1"/>
  <c r="U37" i="58"/>
  <c r="AC37" i="58" s="1"/>
  <c r="AG37" i="58"/>
  <c r="Y37" i="58"/>
  <c r="AE37" i="58"/>
  <c r="U40" i="58"/>
  <c r="AC40" i="58" s="1"/>
  <c r="AG40" i="58"/>
  <c r="AE40" i="58"/>
  <c r="Y40" i="58"/>
  <c r="AB48" i="58" l="1"/>
  <c r="AD48" i="58"/>
  <c r="AH48" i="58" s="1" a="1"/>
  <c r="AH48" i="58" s="1"/>
  <c r="AD54" i="58"/>
  <c r="AH54" i="58" s="1" a="1"/>
  <c r="AH54" i="58" s="1"/>
  <c r="AJ54" i="58" s="1"/>
  <c r="AB54" i="58"/>
  <c r="AB50" i="58"/>
  <c r="AD50" i="58"/>
  <c r="AB49" i="58"/>
  <c r="AD49" i="58"/>
  <c r="AH49" i="58" s="1" a="1"/>
  <c r="AH49" i="58" s="1"/>
  <c r="AJ49" i="58" s="1"/>
  <c r="AD53" i="58"/>
  <c r="AH53" i="58" s="1" a="1"/>
  <c r="AH53" i="58" s="1"/>
  <c r="AJ53" i="58" s="1"/>
  <c r="AB53" i="58"/>
  <c r="AD55" i="58"/>
  <c r="AH55" i="58" s="1" a="1"/>
  <c r="AH55" i="58" s="1"/>
  <c r="AJ55" i="58" s="1"/>
  <c r="AB55" i="58"/>
  <c r="AD52" i="58"/>
  <c r="AB52" i="58"/>
  <c r="AB46" i="58"/>
  <c r="AD46" i="58"/>
  <c r="AD41" i="58"/>
  <c r="AH41" i="58" s="1" a="1"/>
  <c r="AH41" i="58" s="1"/>
  <c r="AB41" i="58"/>
  <c r="AD44" i="58"/>
  <c r="AB44" i="58"/>
  <c r="AD43" i="58"/>
  <c r="AB43" i="58"/>
  <c r="AE57" i="58"/>
  <c r="AB47" i="58"/>
  <c r="AD47" i="58"/>
  <c r="AH47" i="58" s="1" a="1"/>
  <c r="AH47" i="58" s="1"/>
  <c r="AJ47" i="58" s="1"/>
  <c r="AB45" i="58"/>
  <c r="AD45" i="58"/>
  <c r="U51" i="58"/>
  <c r="AC51" i="58" s="1"/>
  <c r="U38" i="58"/>
  <c r="AC38" i="58" s="1"/>
  <c r="AB51" i="58"/>
  <c r="AD51" i="58"/>
  <c r="AD42" i="58"/>
  <c r="AH42" i="58" s="1" a="1"/>
  <c r="AH42" i="58" s="1"/>
  <c r="AJ42" i="58" s="1"/>
  <c r="AB42" i="58"/>
  <c r="AB38" i="58"/>
  <c r="AD38" i="58"/>
  <c r="AD39" i="58"/>
  <c r="AH39" i="58" s="1" a="1"/>
  <c r="AH39" i="58" s="1"/>
  <c r="AJ39" i="58" s="1"/>
  <c r="O39" i="58" s="1"/>
  <c r="AB39" i="58"/>
  <c r="AB40" i="58"/>
  <c r="AG57" i="58"/>
  <c r="AD40" i="58"/>
  <c r="AD37" i="58"/>
  <c r="AH37" i="58" s="1"/>
  <c r="AB37" i="58"/>
  <c r="AH38" i="58" l="1" a="1"/>
  <c r="AH38" i="58" s="1"/>
  <c r="AJ38" i="58" s="1"/>
  <c r="O38" i="58" s="1"/>
  <c r="AJ48" i="58"/>
  <c r="Q48" i="58" s="1"/>
  <c r="Q54" i="58"/>
  <c r="O54" i="58"/>
  <c r="Q53" i="58"/>
  <c r="O53" i="58"/>
  <c r="Q55" i="58"/>
  <c r="O55" i="58"/>
  <c r="O49" i="58"/>
  <c r="Q49" i="58"/>
  <c r="AH52" i="58" a="1"/>
  <c r="AH52" i="58" s="1"/>
  <c r="AJ52" i="58" s="1"/>
  <c r="AH50" i="58" a="1"/>
  <c r="AH50" i="58" s="1"/>
  <c r="AJ50" i="58" s="1"/>
  <c r="AJ41" i="58"/>
  <c r="Q41" i="58" s="1"/>
  <c r="A96" i="58"/>
  <c r="A103" i="58"/>
  <c r="A95" i="58"/>
  <c r="A102" i="58"/>
  <c r="A97" i="58"/>
  <c r="Q47" i="58"/>
  <c r="O47" i="58"/>
  <c r="AH43" i="58" a="1"/>
  <c r="AH43" i="58" s="1"/>
  <c r="AJ43" i="58" s="1"/>
  <c r="AH45" i="58" a="1"/>
  <c r="AH45" i="58" s="1"/>
  <c r="AJ45" i="58" s="1"/>
  <c r="AH44" i="58" a="1"/>
  <c r="AH44" i="58" s="1"/>
  <c r="AJ44" i="58" s="1"/>
  <c r="AH46" i="58" a="1"/>
  <c r="AH46" i="58" s="1"/>
  <c r="AJ46" i="58" s="1"/>
  <c r="AG101" i="58"/>
  <c r="AH51" i="58" a="1"/>
  <c r="AH51" i="58" s="1"/>
  <c r="AJ51" i="58" s="1"/>
  <c r="Q51" i="58" s="1"/>
  <c r="AC57" i="58"/>
  <c r="A100" i="58" s="1"/>
  <c r="AJ37" i="58"/>
  <c r="Q39" i="58"/>
  <c r="Q42" i="58"/>
  <c r="O42" i="58"/>
  <c r="AB57" i="58"/>
  <c r="A98" i="58" s="1"/>
  <c r="AH40" i="58" a="1"/>
  <c r="AH40" i="58" s="1"/>
  <c r="AJ40" i="58" s="1"/>
  <c r="AD57" i="58"/>
  <c r="A99" i="58" s="1"/>
  <c r="Q37" i="58" l="1"/>
  <c r="O37" i="58"/>
  <c r="O48" i="58"/>
  <c r="Q50" i="58"/>
  <c r="O50" i="58"/>
  <c r="Q52" i="58"/>
  <c r="O52" i="58"/>
  <c r="O41" i="58"/>
  <c r="Q46" i="58"/>
  <c r="O46" i="58"/>
  <c r="O45" i="58"/>
  <c r="Q45" i="58"/>
  <c r="Q43" i="58"/>
  <c r="O43" i="58"/>
  <c r="Q44" i="58"/>
  <c r="O44" i="58"/>
  <c r="AC101" i="58"/>
  <c r="Q38" i="58"/>
  <c r="O51" i="58"/>
  <c r="AH58" i="58" a="1"/>
  <c r="AH58" i="58" s="1"/>
  <c r="AH57" i="58" a="1"/>
  <c r="AH57" i="58" s="1"/>
  <c r="A101" i="58" s="1"/>
  <c r="Q40" i="58"/>
  <c r="O40" i="58"/>
  <c r="AJ57" i="58" l="1"/>
  <c r="P37" i="58" s="1"/>
  <c r="O57" i="58"/>
  <c r="P38" i="58" l="1"/>
  <c r="N38" i="58" s="1"/>
  <c r="P44" i="58"/>
  <c r="N44" i="58" s="1"/>
  <c r="P54" i="58"/>
  <c r="N54" i="58" s="1"/>
  <c r="P49" i="58"/>
  <c r="N49" i="58" s="1"/>
  <c r="P46" i="58"/>
  <c r="N46" i="58" s="1"/>
  <c r="P48" i="58"/>
  <c r="N48" i="58" s="1"/>
  <c r="P47" i="58"/>
  <c r="N47" i="58" s="1"/>
  <c r="P53" i="58"/>
  <c r="N53" i="58" s="1"/>
  <c r="P41" i="58"/>
  <c r="N41" i="58" s="1"/>
  <c r="P39" i="58"/>
  <c r="N39" i="58" s="1"/>
  <c r="P45" i="58"/>
  <c r="P40" i="58"/>
  <c r="N40" i="58" s="1"/>
  <c r="P55" i="58"/>
  <c r="N55" i="58" s="1"/>
  <c r="P51" i="58"/>
  <c r="P43" i="58"/>
  <c r="N43" i="58" s="1"/>
  <c r="P50" i="58"/>
  <c r="N50" i="58" s="1"/>
  <c r="P42" i="58"/>
  <c r="N42" i="58" s="1"/>
  <c r="P52" i="58"/>
  <c r="N52" i="58" s="1"/>
  <c r="A105" i="58"/>
  <c r="Q57" i="58"/>
  <c r="N45" i="58" l="1"/>
  <c r="AC90" i="58" s="1"/>
  <c r="N51" i="58"/>
  <c r="K113" i="58" s="1"/>
  <c r="C103" i="58"/>
  <c r="C104" i="58"/>
  <c r="E103" i="58"/>
  <c r="E104" i="58"/>
  <c r="I117" i="58"/>
  <c r="I118" i="58"/>
  <c r="C131" i="58"/>
  <c r="C132" i="58"/>
  <c r="A131" i="58"/>
  <c r="A132" i="58"/>
  <c r="G117" i="58"/>
  <c r="G118" i="58"/>
  <c r="C117" i="58"/>
  <c r="C118" i="58"/>
  <c r="F103" i="58"/>
  <c r="F104" i="58"/>
  <c r="G103" i="58"/>
  <c r="G104" i="58"/>
  <c r="F117" i="58"/>
  <c r="F118" i="58"/>
  <c r="M103" i="58"/>
  <c r="M104" i="58"/>
  <c r="M117" i="58"/>
  <c r="M118" i="58"/>
  <c r="I103" i="58"/>
  <c r="I104" i="58"/>
  <c r="E131" i="58"/>
  <c r="E132" i="58"/>
  <c r="K103" i="58"/>
  <c r="K104" i="58"/>
  <c r="E117" i="58"/>
  <c r="E118" i="58"/>
  <c r="N37" i="58"/>
  <c r="AM37" i="58" s="1"/>
  <c r="M119" i="58"/>
  <c r="M114" i="58"/>
  <c r="M110" i="58"/>
  <c r="M113" i="58"/>
  <c r="M109" i="58"/>
  <c r="M115" i="58"/>
  <c r="M116" i="58"/>
  <c r="M112" i="58"/>
  <c r="M111" i="58"/>
  <c r="I105" i="58"/>
  <c r="I100" i="58"/>
  <c r="I96" i="58"/>
  <c r="I98" i="58"/>
  <c r="I102" i="58"/>
  <c r="I97" i="58"/>
  <c r="I101" i="58"/>
  <c r="I95" i="58"/>
  <c r="I99" i="58"/>
  <c r="E133" i="58"/>
  <c r="E128" i="58"/>
  <c r="E124" i="58"/>
  <c r="E127" i="58"/>
  <c r="E123" i="58"/>
  <c r="E130" i="58"/>
  <c r="E126" i="58"/>
  <c r="E125" i="58"/>
  <c r="E129" i="58"/>
  <c r="E119" i="58"/>
  <c r="E114" i="58"/>
  <c r="E110" i="58"/>
  <c r="E113" i="58"/>
  <c r="E109" i="58"/>
  <c r="E111" i="58"/>
  <c r="E116" i="58"/>
  <c r="E115" i="58"/>
  <c r="E112" i="58"/>
  <c r="F119" i="58"/>
  <c r="F114" i="58"/>
  <c r="F110" i="58"/>
  <c r="F113" i="58"/>
  <c r="F109" i="58"/>
  <c r="F115" i="58"/>
  <c r="F112" i="58"/>
  <c r="F111" i="58"/>
  <c r="F116" i="58"/>
  <c r="C133" i="58"/>
  <c r="C128" i="58"/>
  <c r="C124" i="58"/>
  <c r="C127" i="58"/>
  <c r="C123" i="58"/>
  <c r="C130" i="58"/>
  <c r="C126" i="58"/>
  <c r="C125" i="58"/>
  <c r="C129" i="58"/>
  <c r="A133" i="58"/>
  <c r="A128" i="58"/>
  <c r="A124" i="58"/>
  <c r="A127" i="58"/>
  <c r="A123" i="58"/>
  <c r="A125" i="58"/>
  <c r="A129" i="58"/>
  <c r="A130" i="58"/>
  <c r="A126" i="58"/>
  <c r="AG94" i="58"/>
  <c r="G119" i="58"/>
  <c r="G114" i="58"/>
  <c r="G110" i="58"/>
  <c r="G113" i="58"/>
  <c r="G109" i="58"/>
  <c r="G111" i="58"/>
  <c r="G115" i="58"/>
  <c r="G112" i="58"/>
  <c r="G116" i="58"/>
  <c r="AM43" i="58"/>
  <c r="K105" i="58"/>
  <c r="K100" i="58"/>
  <c r="K96" i="58"/>
  <c r="K102" i="58"/>
  <c r="K97" i="58"/>
  <c r="K98" i="58"/>
  <c r="K101" i="58"/>
  <c r="K95" i="58"/>
  <c r="K99" i="58"/>
  <c r="AL46" i="58"/>
  <c r="AO46" i="58" s="1"/>
  <c r="C120" i="58" s="1"/>
  <c r="C119" i="58"/>
  <c r="C114" i="58"/>
  <c r="C110" i="58"/>
  <c r="C113" i="58"/>
  <c r="C109" i="58"/>
  <c r="C115" i="58"/>
  <c r="C112" i="58"/>
  <c r="C111" i="58"/>
  <c r="C116" i="58"/>
  <c r="F105" i="58"/>
  <c r="F100" i="58"/>
  <c r="F96" i="58"/>
  <c r="F102" i="58"/>
  <c r="F97" i="58"/>
  <c r="F101" i="58"/>
  <c r="F95" i="58"/>
  <c r="F99" i="58"/>
  <c r="F98" i="58"/>
  <c r="AC86" i="58"/>
  <c r="G105" i="58"/>
  <c r="G100" i="58"/>
  <c r="G96" i="58"/>
  <c r="G99" i="58"/>
  <c r="G98" i="58"/>
  <c r="G102" i="58"/>
  <c r="G97" i="58"/>
  <c r="G101" i="58"/>
  <c r="G95" i="58"/>
  <c r="I119" i="58"/>
  <c r="I114" i="58"/>
  <c r="I110" i="58"/>
  <c r="I113" i="58"/>
  <c r="I109" i="58"/>
  <c r="I115" i="58"/>
  <c r="I111" i="58"/>
  <c r="I112" i="58"/>
  <c r="I116" i="58"/>
  <c r="AP44" i="58"/>
  <c r="M105" i="58"/>
  <c r="M100" i="58"/>
  <c r="M96" i="58"/>
  <c r="M101" i="58"/>
  <c r="M95" i="58"/>
  <c r="M99" i="58"/>
  <c r="M102" i="58"/>
  <c r="M97" i="58"/>
  <c r="M98" i="58"/>
  <c r="C101" i="58"/>
  <c r="C97" i="58"/>
  <c r="C95" i="58"/>
  <c r="C105" i="58"/>
  <c r="C100" i="58"/>
  <c r="C96" i="58"/>
  <c r="C99" i="58"/>
  <c r="C102" i="58"/>
  <c r="C98" i="58"/>
  <c r="E101" i="58"/>
  <c r="E97" i="58"/>
  <c r="E100" i="58"/>
  <c r="E96" i="58"/>
  <c r="E99" i="58"/>
  <c r="E95" i="58"/>
  <c r="E102" i="58"/>
  <c r="E98" i="58"/>
  <c r="E105" i="58"/>
  <c r="AG99" i="58"/>
  <c r="AL42" i="58"/>
  <c r="AO42" i="58" s="1"/>
  <c r="I106" i="58" s="1"/>
  <c r="AC92" i="58"/>
  <c r="AG87" i="58"/>
  <c r="AG100" i="58"/>
  <c r="AL47" i="58"/>
  <c r="AO47" i="58" s="1"/>
  <c r="E120" i="58" s="1"/>
  <c r="AG86" i="58"/>
  <c r="AM42" i="58"/>
  <c r="AP52" i="58"/>
  <c r="AC97" i="58"/>
  <c r="AL52" i="58"/>
  <c r="AO52" i="58" s="1"/>
  <c r="M120" i="58" s="1"/>
  <c r="AC100" i="58"/>
  <c r="AP55" i="58"/>
  <c r="AC87" i="58"/>
  <c r="AG97" i="58"/>
  <c r="AM55" i="58"/>
  <c r="AG88" i="58"/>
  <c r="AL43" i="58"/>
  <c r="AO43" i="58" s="1"/>
  <c r="K106" i="58" s="1"/>
  <c r="AG92" i="58"/>
  <c r="AP42" i="58"/>
  <c r="AM52" i="58"/>
  <c r="AL55" i="58"/>
  <c r="AO55" i="58" s="1"/>
  <c r="E134" i="58" s="1"/>
  <c r="AC88" i="58"/>
  <c r="AP43" i="58"/>
  <c r="AM47" i="58"/>
  <c r="AP47" i="58"/>
  <c r="AM41" i="58"/>
  <c r="AP41" i="58"/>
  <c r="AL41" i="58"/>
  <c r="AP49" i="58"/>
  <c r="AM54" i="58"/>
  <c r="AC98" i="58"/>
  <c r="AP53" i="58"/>
  <c r="AL49" i="58"/>
  <c r="AO49" i="58" s="1"/>
  <c r="G120" i="58" s="1"/>
  <c r="AM46" i="58"/>
  <c r="AM53" i="58"/>
  <c r="AG91" i="58"/>
  <c r="R62" i="58"/>
  <c r="AL39" i="58"/>
  <c r="AO39" i="58" s="1"/>
  <c r="AM48" i="58"/>
  <c r="AM50" i="58"/>
  <c r="AL44" i="58"/>
  <c r="AO44" i="58" s="1"/>
  <c r="M106" i="58" s="1"/>
  <c r="AL40" i="58"/>
  <c r="AO40" i="58" s="1"/>
  <c r="F106" i="58" s="1"/>
  <c r="AC91" i="58"/>
  <c r="AC93" i="58"/>
  <c r="AC99" i="58"/>
  <c r="AG98" i="58"/>
  <c r="AL53" i="58"/>
  <c r="AO53" i="58" s="1"/>
  <c r="A134" i="58" s="1"/>
  <c r="AM49" i="58"/>
  <c r="AC94" i="58"/>
  <c r="AC89" i="58"/>
  <c r="AM38" i="58"/>
  <c r="AC83" i="58"/>
  <c r="AP39" i="58"/>
  <c r="AC85" i="58"/>
  <c r="AG85" i="58"/>
  <c r="AP38" i="58"/>
  <c r="AG83" i="58"/>
  <c r="P57" i="58"/>
  <c r="AC84" i="58"/>
  <c r="AG84" i="58"/>
  <c r="AM40" i="58"/>
  <c r="AG93" i="58"/>
  <c r="AC95" i="58"/>
  <c r="AG89" i="58"/>
  <c r="AM44" i="58"/>
  <c r="AL38" i="58"/>
  <c r="AO38" i="58" s="1"/>
  <c r="AM39" i="58"/>
  <c r="AP40" i="58"/>
  <c r="R81" i="58"/>
  <c r="AP46" i="58"/>
  <c r="AP48" i="58"/>
  <c r="AL48" i="58"/>
  <c r="AO48" i="58" s="1"/>
  <c r="AP50" i="58"/>
  <c r="AG95" i="58"/>
  <c r="AL50" i="58"/>
  <c r="AO50" i="58" s="1"/>
  <c r="I120" i="58" s="1"/>
  <c r="AP54" i="58"/>
  <c r="AL54" i="58"/>
  <c r="AO54" i="58" s="1"/>
  <c r="C134" i="58" s="1"/>
  <c r="AM51" i="58" l="1"/>
  <c r="P62" i="58"/>
  <c r="K110" i="58"/>
  <c r="G60" i="58"/>
  <c r="AP45" i="58"/>
  <c r="M58" i="58"/>
  <c r="K117" i="58"/>
  <c r="K115" i="58"/>
  <c r="A112" i="58"/>
  <c r="A113" i="58"/>
  <c r="A117" i="58"/>
  <c r="A115" i="58"/>
  <c r="A110" i="58"/>
  <c r="AM45" i="58"/>
  <c r="AL45" i="58"/>
  <c r="AO45" i="58" s="1"/>
  <c r="A120" i="58" s="1"/>
  <c r="A111" i="58"/>
  <c r="A114" i="58"/>
  <c r="AG90" i="58"/>
  <c r="A116" i="58"/>
  <c r="A109" i="58"/>
  <c r="A119" i="58"/>
  <c r="A118" i="58"/>
  <c r="AC96" i="58"/>
  <c r="K111" i="58"/>
  <c r="K114" i="58"/>
  <c r="AP51" i="58"/>
  <c r="K118" i="58"/>
  <c r="K112" i="58"/>
  <c r="K109" i="58"/>
  <c r="K119" i="58"/>
  <c r="AL51" i="58"/>
  <c r="AO51" i="58" s="1"/>
  <c r="K120" i="58" s="1"/>
  <c r="AG96" i="58"/>
  <c r="K116" i="58"/>
  <c r="AL37" i="58"/>
  <c r="AO37" i="58" s="1"/>
  <c r="AP37" i="58"/>
  <c r="AN46" i="58"/>
  <c r="F120" i="58"/>
  <c r="E106" i="58"/>
  <c r="AN38" i="58"/>
  <c r="AN53" i="58"/>
  <c r="AN43" i="58"/>
  <c r="AN42" i="58"/>
  <c r="AN55" i="58"/>
  <c r="AN39" i="58"/>
  <c r="AN47" i="58"/>
  <c r="AN52" i="58"/>
  <c r="AN41" i="58"/>
  <c r="AN49" i="58"/>
  <c r="AO41" i="58"/>
  <c r="G106" i="58" s="1"/>
  <c r="AN40" i="58"/>
  <c r="AN54" i="58"/>
  <c r="AN44" i="58"/>
  <c r="AN48" i="58"/>
  <c r="AN50" i="58"/>
  <c r="AM61" i="58" l="1"/>
  <c r="M60" i="58" s="1"/>
  <c r="AP61" i="58"/>
  <c r="K58" i="58" s="1"/>
  <c r="AL61" i="58"/>
  <c r="M59" i="58" s="1"/>
  <c r="AN45" i="58"/>
  <c r="AN51" i="58"/>
  <c r="AN37" i="58"/>
  <c r="C106" i="58"/>
  <c r="AO61" i="58"/>
  <c r="A106" i="58" s="1"/>
  <c r="M62" i="58" l="1"/>
  <c r="AN61" i="58"/>
  <c r="M61" i="58"/>
  <c r="D61" i="58" s="1"/>
</calcChain>
</file>

<file path=xl/comments1.xml><?xml version="1.0" encoding="utf-8"?>
<comments xmlns="http://schemas.openxmlformats.org/spreadsheetml/2006/main">
  <authors>
    <author>O'Leary Jr., Patrick</author>
  </authors>
  <commentList>
    <comment ref="A12" authorId="0" shapeId="0">
      <text>
        <r>
          <rPr>
            <sz val="9"/>
            <color indexed="81"/>
            <rFont val="Tahoma"/>
            <family val="2"/>
          </rPr>
          <t xml:space="preserve">
</t>
        </r>
      </text>
    </comment>
    <comment ref="C12" authorId="0" shapeId="0">
      <text>
        <r>
          <rPr>
            <sz val="9"/>
            <color indexed="81"/>
            <rFont val="Tahoma"/>
            <family val="2"/>
          </rPr>
          <t xml:space="preserve">
</t>
        </r>
      </text>
    </comment>
    <comment ref="F12" authorId="0" shapeId="0">
      <text>
        <r>
          <rPr>
            <sz val="9"/>
            <color indexed="81"/>
            <rFont val="Tahoma"/>
            <family val="2"/>
          </rPr>
          <t xml:space="preserve">
</t>
        </r>
      </text>
    </comment>
    <comment ref="H12" authorId="0" shapeId="0">
      <text>
        <r>
          <rPr>
            <sz val="9"/>
            <color indexed="81"/>
            <rFont val="Tahoma"/>
            <family val="2"/>
          </rPr>
          <t xml:space="preserve">
</t>
        </r>
      </text>
    </comment>
    <comment ref="C35" authorId="0" shapeId="0">
      <text>
        <r>
          <rPr>
            <sz val="9"/>
            <color indexed="81"/>
            <rFont val="Tahoma"/>
            <family val="2"/>
          </rPr>
          <t>College / University
Grocery
Hotel / Motel
K-12 School
Medical
Miscellaneous
Office
Other Industrial
Process Industrial
Restaurant
Retail
Warehouse</t>
        </r>
      </text>
    </comment>
    <comment ref="M35" authorId="0" shapeId="0">
      <text>
        <r>
          <rPr>
            <sz val="9"/>
            <color indexed="81"/>
            <rFont val="Tahoma"/>
            <family val="2"/>
          </rPr>
          <t>Select "Yes" to calculate Incentive based on the SCT as a Lump Sum Calculation for all line items or "No" to calculate Incentive based on each line item passing an individual SCT calculation.</t>
        </r>
      </text>
    </comment>
    <comment ref="A36" authorId="0" shapeId="0">
      <text>
        <r>
          <rPr>
            <sz val="9"/>
            <color indexed="81"/>
            <rFont val="Tahoma"/>
            <family val="2"/>
          </rPr>
          <t>CFL = COMPACT FLUORESCENT
HPS = HI PRESSURE SODIUM
INCAN = INCANDESCENT
INDUCTION
LPS = LOW PRESSURE SODIUM
MH  = METAL HALIDE
T5
T8</t>
        </r>
      </text>
    </comment>
    <comment ref="B36" authorId="0" shapeId="0">
      <text>
        <r>
          <rPr>
            <sz val="9"/>
            <color indexed="81"/>
            <rFont val="Tahoma"/>
            <family val="2"/>
          </rPr>
          <t xml:space="preserve">The number of fixtures or length of  fixture (display signaged rated in W/LF) 
</t>
        </r>
      </text>
    </comment>
    <comment ref="C36" authorId="0" shapeId="0">
      <text>
        <r>
          <rPr>
            <sz val="9"/>
            <color indexed="81"/>
            <rFont val="Tahoma"/>
            <family val="2"/>
          </rPr>
          <t xml:space="preserve">Rated/Listed input power in Watts </t>
        </r>
        <r>
          <rPr>
            <b/>
            <sz val="9"/>
            <color indexed="81"/>
            <rFont val="Tahoma"/>
            <family val="2"/>
          </rPr>
          <t>PER</t>
        </r>
        <r>
          <rPr>
            <sz val="9"/>
            <color indexed="81"/>
            <rFont val="Tahoma"/>
            <family val="2"/>
          </rPr>
          <t xml:space="preserve"> fixture or LF</t>
        </r>
      </text>
    </comment>
    <comment ref="D36" authorId="0" shapeId="0">
      <text>
        <r>
          <rPr>
            <sz val="9"/>
            <color indexed="81"/>
            <rFont val="Tahoma"/>
            <family val="2"/>
          </rPr>
          <t>Select Operating Schedule A, B, C, D listed above</t>
        </r>
      </text>
    </comment>
    <comment ref="F36" authorId="0" shapeId="0">
      <text>
        <r>
          <rPr>
            <sz val="9"/>
            <color indexed="81"/>
            <rFont val="Tahoma"/>
            <family val="2"/>
          </rPr>
          <t>New fixture Manufacturer and Model Number</t>
        </r>
      </text>
    </comment>
    <comment ref="G36" authorId="0" shapeId="0">
      <text>
        <r>
          <rPr>
            <sz val="9"/>
            <color indexed="81"/>
            <rFont val="Tahoma"/>
            <family val="2"/>
          </rPr>
          <t>CFL_Bulb
CFL_Fixture
Induction
LED_Bulb
LED_Channel (storefront signs)
LED_Fixture
T5
T8</t>
        </r>
      </text>
    </comment>
    <comment ref="H36" authorId="0" shapeId="0">
      <text>
        <r>
          <rPr>
            <sz val="9"/>
            <color indexed="81"/>
            <rFont val="Tahoma"/>
            <family val="2"/>
          </rPr>
          <t xml:space="preserve">Listing/Certification Date from the DLC or Energy Star websites.  See Custom Lighting Info Sheet for more information.  Sample Screenshots are available on this page.  Induction, T5, T8, and MH Type equipment are exempted from the Listing/Certification date requirement.
</t>
        </r>
      </text>
    </comment>
    <comment ref="I36" authorId="0" shapeId="0">
      <text>
        <r>
          <rPr>
            <sz val="9"/>
            <color indexed="81"/>
            <rFont val="Tahoma"/>
            <family val="2"/>
          </rPr>
          <t>Fixture Location:
Int-AC = Internal Air Conditioned Area
Int-Non = Internal No Air Conditioning
Ext = External</t>
        </r>
      </text>
    </comment>
    <comment ref="J36" authorId="0" shapeId="0">
      <text>
        <r>
          <rPr>
            <sz val="9"/>
            <color indexed="81"/>
            <rFont val="Tahoma"/>
            <family val="2"/>
          </rPr>
          <t>DLC or Energy Star rated Lifetime Hours</t>
        </r>
      </text>
    </comment>
    <comment ref="K36" authorId="0" shapeId="0">
      <text>
        <r>
          <rPr>
            <sz val="9"/>
            <color indexed="81"/>
            <rFont val="Tahoma"/>
            <family val="2"/>
          </rPr>
          <t xml:space="preserve">The number of fixtures or length of fixture (display signaged rated in W/LF) </t>
        </r>
      </text>
    </comment>
    <comment ref="L36" authorId="0" shapeId="0">
      <text>
        <r>
          <rPr>
            <sz val="9"/>
            <color indexed="81"/>
            <rFont val="Tahoma"/>
            <family val="2"/>
          </rPr>
          <t>Rated/Listed input power in Watts</t>
        </r>
        <r>
          <rPr>
            <b/>
            <sz val="9"/>
            <color indexed="81"/>
            <rFont val="Tahoma"/>
            <family val="2"/>
          </rPr>
          <t xml:space="preserve"> PER</t>
        </r>
        <r>
          <rPr>
            <sz val="9"/>
            <color indexed="81"/>
            <rFont val="Tahoma"/>
            <family val="2"/>
          </rPr>
          <t xml:space="preserve"> fixture or LF</t>
        </r>
      </text>
    </comment>
    <comment ref="M36" authorId="0" shapeId="0">
      <text>
        <r>
          <rPr>
            <sz val="9"/>
            <color indexed="81"/>
            <rFont val="Tahoma"/>
            <family val="2"/>
          </rPr>
          <t xml:space="preserve">Dollar cost for each measure.  Invoices should be itemized for each item installed. </t>
        </r>
      </text>
    </comment>
    <comment ref="N36" authorId="0" shapeId="0">
      <text>
        <r>
          <rPr>
            <sz val="9"/>
            <color indexed="81"/>
            <rFont val="Tahoma"/>
            <family val="2"/>
          </rPr>
          <t>Estimated Incentive is based on the Societal Cost Test.
Incomplete = Required  Data is missing, Enter data in Red cell. 
DNQ = Does Not Qualify for Rebate</t>
        </r>
      </text>
    </comment>
    <comment ref="N37" authorId="0" shapeId="0">
      <text>
        <r>
          <rPr>
            <b/>
            <sz val="9"/>
            <color indexed="81"/>
            <rFont val="Tahoma"/>
            <family val="2"/>
          </rPr>
          <t>Sample Row Only, Does Not Affect Estimated Incentive</t>
        </r>
      </text>
    </comment>
    <comment ref="A57" authorId="0" shapeId="0">
      <text>
        <r>
          <rPr>
            <sz val="9"/>
            <color indexed="81"/>
            <rFont val="Tahoma"/>
            <family val="2"/>
          </rPr>
          <t>Project Completion date shall be no more than 6 months prior to Application date</t>
        </r>
      </text>
    </comment>
    <comment ref="M58" authorId="0" shapeId="0">
      <text>
        <r>
          <rPr>
            <sz val="9"/>
            <color indexed="81"/>
            <rFont val="Tahoma"/>
            <family val="2"/>
          </rPr>
          <t>Estimated Incentive may not match the sum of individual rows when using the Lump Sum method as the incentive is based on the Total kWh saved, Total Project Cost, the Societal Cost Test, and whether the cap of 75% of cost or $0.07 per kWh or customer cap applies.</t>
        </r>
      </text>
    </comment>
  </commentList>
</comments>
</file>

<file path=xl/sharedStrings.xml><?xml version="1.0" encoding="utf-8"?>
<sst xmlns="http://schemas.openxmlformats.org/spreadsheetml/2006/main" count="595" uniqueCount="376">
  <si>
    <t>Office</t>
  </si>
  <si>
    <t>Retail</t>
  </si>
  <si>
    <t>Restaurant</t>
  </si>
  <si>
    <t>Grocery</t>
  </si>
  <si>
    <t>Project Completion Date</t>
  </si>
  <si>
    <t>Monday</t>
  </si>
  <si>
    <t>Tuesday</t>
  </si>
  <si>
    <t>Wednesday</t>
  </si>
  <si>
    <t>Thursday</t>
  </si>
  <si>
    <t>Friday</t>
  </si>
  <si>
    <t>Saturday</t>
  </si>
  <si>
    <t>Sunday</t>
  </si>
  <si>
    <t>Start</t>
  </si>
  <si>
    <t>End</t>
  </si>
  <si>
    <t>m 0-6</t>
  </si>
  <si>
    <t xml:space="preserve">m 6-12 </t>
  </si>
  <si>
    <t>m 12-22</t>
  </si>
  <si>
    <t>a 0-6</t>
  </si>
  <si>
    <t>a 6-12</t>
  </si>
  <si>
    <t>On-peak</t>
  </si>
  <si>
    <t>Off-Peak</t>
  </si>
  <si>
    <t>Weeks Closed per Year</t>
  </si>
  <si>
    <t>Hours/Week</t>
  </si>
  <si>
    <t>Weeks/Year</t>
  </si>
  <si>
    <t>Day of Week</t>
  </si>
  <si>
    <t>No</t>
  </si>
  <si>
    <t>Location</t>
  </si>
  <si>
    <t>Measure</t>
  </si>
  <si>
    <t>T5</t>
  </si>
  <si>
    <t>T8</t>
  </si>
  <si>
    <t xml:space="preserve">http://www.energystar.gov/productfinder/  </t>
  </si>
  <si>
    <t>Existing Fixture Type</t>
  </si>
  <si>
    <t>Building Type:</t>
  </si>
  <si>
    <t>Incentive ($/kWh)</t>
  </si>
  <si>
    <t>Incentive Cap</t>
  </si>
  <si>
    <t>Net to Gross Ratio</t>
  </si>
  <si>
    <t>&lt; (Select Building Type)</t>
  </si>
  <si>
    <t>Estimated Incentive</t>
  </si>
  <si>
    <t>Hours/Year</t>
  </si>
  <si>
    <t>Holidays Closed per Year</t>
  </si>
  <si>
    <t>a 12-20</t>
  </si>
  <si>
    <t>a 20-24</t>
  </si>
  <si>
    <t>on peak hours:</t>
  </si>
  <si>
    <t>1.</t>
  </si>
  <si>
    <t>2.</t>
  </si>
  <si>
    <t>College / University</t>
  </si>
  <si>
    <t>Hotel / Motel</t>
  </si>
  <si>
    <t>K-12 School</t>
  </si>
  <si>
    <t>Medical</t>
  </si>
  <si>
    <t>Miscellaneous</t>
  </si>
  <si>
    <t>Other Industrial</t>
  </si>
  <si>
    <t>Process Industrial</t>
  </si>
  <si>
    <t>Warehouse</t>
  </si>
  <si>
    <t>Project Name:</t>
  </si>
  <si>
    <t>The DesignLights Consortium Product Listings are located on their website at:</t>
  </si>
  <si>
    <t>Operating Schedule</t>
  </si>
  <si>
    <t>MH</t>
  </si>
  <si>
    <t>HID</t>
  </si>
  <si>
    <t>HPS</t>
  </si>
  <si>
    <t>INCAN</t>
  </si>
  <si>
    <t>Induction</t>
  </si>
  <si>
    <t>Ext</t>
  </si>
  <si>
    <t>Custom Lighting Efficiency Incentives</t>
  </si>
  <si>
    <t>Custom Lighting Efficiency Specifications</t>
  </si>
  <si>
    <t>Listed/Certified Lifetime (Hours)</t>
  </si>
  <si>
    <t>Daily Hours</t>
  </si>
  <si>
    <t>How to Use the Energy Star Website to Look Up Qualifying Equipment</t>
  </si>
  <si>
    <t>a) Induction</t>
  </si>
  <si>
    <t>b) LED Family Color</t>
  </si>
  <si>
    <t>Click on the hyperlink to open the DLC Website</t>
  </si>
  <si>
    <t>DLC listed fixtures can searched either directly on the website or from a downloaded spreadsheet.</t>
  </si>
  <si>
    <t>Open the Spreadsheet file, products can be searched for (control-F) or filtered using basic</t>
  </si>
  <si>
    <t>spreadsheet features:</t>
  </si>
  <si>
    <t>a) Download entire product list in spreadsheet format (Microsoft Excel)</t>
  </si>
  <si>
    <t>b) Look up products on the DLC website</t>
  </si>
  <si>
    <t>Enter Search Criteria</t>
  </si>
  <si>
    <t>View Product  Info</t>
  </si>
  <si>
    <t>2. How to Use the Energy Star Website to Look Up Qualifying Equipment</t>
  </si>
  <si>
    <t>1. How to Use the DLC Website to Look Up Qualifying Equipment</t>
  </si>
  <si>
    <t>a) Download the Energy Star product list in spreadsheet format (Microsoft Excel)</t>
  </si>
  <si>
    <t>b) Search product list on the Energy Star website</t>
  </si>
  <si>
    <t>b) Search products on the DLC website</t>
  </si>
  <si>
    <t>Select product category (Light Fixtures for this example)</t>
  </si>
  <si>
    <t>Save File</t>
  </si>
  <si>
    <t>(Example shows some columns hidden)</t>
  </si>
  <si>
    <t>Open in Excel (or other program) and search, filter, or sort products as needed:</t>
  </si>
  <si>
    <t>Select Item and View Product Info:</t>
  </si>
  <si>
    <t>Enter Manufacturer or partial product number:</t>
  </si>
  <si>
    <t>3. Equipment Type Exceptions</t>
  </si>
  <si>
    <t>Induction type fixtures/bulbs are not required to be DLC or Energy Star Listed/Certified.</t>
  </si>
  <si>
    <t>LED bulbs or fixtures that are not listed (DLC) or certified (Energy Star) but are of the same family as a listed or certified product where the only difference is the color (2700 kelvin, 3000 kelvin, etc), are acceptable provided the product submitted does not use more energy than the listed or certified model.</t>
  </si>
  <si>
    <t>DLC Sample Screencap &amp; Website Instructions
(click for more information)</t>
  </si>
  <si>
    <t>Energy Star Website Screencap &amp; Instructions
(click for more information)</t>
  </si>
  <si>
    <t>Energy Star Spreadsheet Download and Sample
(click for more information)</t>
  </si>
  <si>
    <t>DLC Sample Spreadsheet Download &amp; Website Instructions
(click for more information)</t>
  </si>
  <si>
    <t>Lump Sum Calculation?</t>
  </si>
  <si>
    <t>Lump Sum</t>
  </si>
  <si>
    <t>Yes</t>
  </si>
  <si>
    <t>Interior or Exterior</t>
  </si>
  <si>
    <t xml:space="preserve">Note: LED bulbs/fixtures listed/certified as a family, or for one color temperature, may be acceptable for other color temperatures that do not consume more energy. Use the family/listed color temperature in the application submittal documentation.  </t>
  </si>
  <si>
    <t>Back to Top</t>
  </si>
  <si>
    <t>Exterior</t>
  </si>
  <si>
    <t>INDUCTION</t>
  </si>
  <si>
    <t>CFL</t>
  </si>
  <si>
    <t>LPS</t>
  </si>
  <si>
    <t>Daily</t>
  </si>
  <si>
    <t>THURSDAY</t>
  </si>
  <si>
    <t>Custom Measures for Existing Facilities</t>
  </si>
  <si>
    <t>Mail Stop HQW505</t>
  </si>
  <si>
    <t>PO Box 711, Tucson, AZ 85702</t>
  </si>
  <si>
    <t>Tel: 1-866-324-5506</t>
  </si>
  <si>
    <t>T12</t>
  </si>
  <si>
    <t>Commercial Energy Solutions</t>
  </si>
  <si>
    <t>Building Type</t>
  </si>
  <si>
    <t>Hour Schedule</t>
  </si>
  <si>
    <t>On Peak</t>
  </si>
  <si>
    <t>88 E Broadway Blvd</t>
  </si>
  <si>
    <t>FOR OFFICE USE ONLY - REVIEWER NOTES</t>
  </si>
  <si>
    <t>APPLICATION INTEGRITY CHECKSUMS</t>
  </si>
  <si>
    <t>Importing from COMcheck software requires a few steps but can be done quickly to minimize your application input time.  Please follow the instructions below to minimize import conflicts:</t>
  </si>
  <si>
    <t xml:space="preserve"> IMPORT STEPS</t>
  </si>
  <si>
    <t>Open COMcheck report in COMcheck, Adobe Reader or equivalent program that can export to .RTF format.</t>
  </si>
  <si>
    <t>Export COMcheck report to .RTF format (see Figure 1) and open file.</t>
  </si>
  <si>
    <t>3.</t>
  </si>
  <si>
    <t>Highlight "Fixture ID" rows only, then</t>
  </si>
  <si>
    <t>4.</t>
  </si>
  <si>
    <t>Use the copy/paste-Match-Destination Format option to paste the rows into "Column B" per Figure 2 below.</t>
  </si>
  <si>
    <t>5.</t>
  </si>
  <si>
    <t>Highlight the "# of fixtures" and "Fixture Watt" rows/columns only and then</t>
  </si>
  <si>
    <t>6.</t>
  </si>
  <si>
    <t>Use the copy/paste-match-existing format function to paste the rows into "Column F" per Figure 3 below.</t>
  </si>
  <si>
    <t>NOTE:</t>
  </si>
  <si>
    <r>
      <t xml:space="preserve">Only </t>
    </r>
    <r>
      <rPr>
        <b/>
        <sz val="10"/>
        <rFont val="Arial"/>
        <family val="2"/>
      </rPr>
      <t>Interior</t>
    </r>
    <r>
      <rPr>
        <sz val="10"/>
        <rFont val="Arial"/>
        <family val="2"/>
      </rPr>
      <t xml:space="preserve"> Lighting Power Density reductions are eligible for an incentive rebate.</t>
    </r>
  </si>
  <si>
    <t>Figure 1</t>
  </si>
  <si>
    <t>Figure 1 - Paste Into "Column B" using a Right-Click and "Match Destination Format" option</t>
  </si>
  <si>
    <t>Figure 2 - Paste into "Column F" using a Right-Click and "Match Destination Format" option</t>
  </si>
  <si>
    <t>Count</t>
  </si>
  <si>
    <t>Integral 2</t>
  </si>
  <si>
    <t>derivative 1</t>
  </si>
  <si>
    <t>test</t>
  </si>
  <si>
    <t>basis</t>
  </si>
  <si>
    <t>check</t>
  </si>
  <si>
    <t>outer loop</t>
  </si>
  <si>
    <t>COMcheck Import Instructions</t>
  </si>
  <si>
    <t>DLC &amp; Energy Star Info</t>
  </si>
  <si>
    <t>Int-Non</t>
  </si>
  <si>
    <t>Int-AC</t>
  </si>
  <si>
    <t>Reviewed By:</t>
  </si>
  <si>
    <t>QC By:</t>
  </si>
  <si>
    <t>Rebates cannot exceed 75% of incremental measure cost.</t>
  </si>
  <si>
    <t>SCHEDULE A</t>
  </si>
  <si>
    <t>SCHEDULE B</t>
  </si>
  <si>
    <t>SCHEDULE C</t>
  </si>
  <si>
    <t>SCHEDULE D</t>
  </si>
  <si>
    <t>A</t>
  </si>
  <si>
    <t>B</t>
  </si>
  <si>
    <t>C</t>
  </si>
  <si>
    <t>D</t>
  </si>
  <si>
    <t>Date:</t>
  </si>
  <si>
    <t>x</t>
  </si>
  <si>
    <t>y</t>
  </si>
  <si>
    <t>Existing Fixture Count or Length</t>
  </si>
  <si>
    <t>Approximate Tons of CO2 Saved:</t>
  </si>
  <si>
    <t>Existing Fixtures/Lamps &amp; New Fixtures/Lamps</t>
  </si>
  <si>
    <t>MIN((AD34+AE34)*$F$138,$F$139*$L34)</t>
  </si>
  <si>
    <t>X * (a + b)  = ax + bx</t>
  </si>
  <si>
    <t>DLC Date or 
Energy Star Listing Date (LED or CFL), NA for others</t>
  </si>
  <si>
    <t>fix last part of formula to calculate &gt; 8 pm - 8pm off peak hours, + on peak hours less than 8 pm</t>
  </si>
  <si>
    <t>=IF(T116=U116,8,IF(AND(T116&gt;=12,U116&gt;=12,T116&lt;=20,U116&lt;=20),(U116-T116),IF(AND(U116&lt;=12,U116&lt;T116),8,IF(AND(U116&lt;=12,U116&gt;T116),0,IF(AND(U116&gt;12,U116&lt;=20),U116-12,IF(AND(U116&gt;20,T116&gt;=20),0,(U116-20)+(20-T116)))))))</t>
  </si>
  <si>
    <t>mon</t>
  </si>
  <si>
    <t>tue</t>
  </si>
  <si>
    <t>wed</t>
  </si>
  <si>
    <t>thur</t>
  </si>
  <si>
    <t>fri</t>
  </si>
  <si>
    <t>kWh Saved</t>
  </si>
  <si>
    <t>New kWh</t>
  </si>
  <si>
    <t>% Savings</t>
  </si>
  <si>
    <t>Existing kWh</t>
  </si>
  <si>
    <t>Fixture Location:</t>
  </si>
  <si>
    <t>Stop</t>
  </si>
  <si>
    <t>=IF($L$31="No",ROUND(SUM($M$34:$M53),3),IF(AND($L$31="Yes",$AI$54&gt;=1),ROUND(MIN($AF$54*$F$150,$F$151*$AH$54),3),IF(AND($L$31="Yes",$AI$54&lt;1),ROUND(SUM($M$34:$M$53),3),"Incomplete")))</t>
  </si>
  <si>
    <t>File Name</t>
  </si>
  <si>
    <t>Revision Date</t>
  </si>
  <si>
    <t>Notes</t>
  </si>
  <si>
    <t>Revised By</t>
  </si>
  <si>
    <t>Secured</t>
  </si>
  <si>
    <t>TEP-ESP-lighting-20141120</t>
  </si>
  <si>
    <t>Patrick O'Leary</t>
  </si>
  <si>
    <t>Added Revision notes tab, consolidated to single Custom Lighting worksheet with 20 rows from 2 Custom Lighting worksheets for small and large applications, revised peak/off peak calculator for partial 3rd shift applications, added project baseline kWh, post kWh, kWh savings, and percent savings per Jim Doddenhoff request, changed checksum measure numbers to "Row" numbers for clarity, changed checksum separator to "--" from "-" for easier admin input to portal, changed checksums to display individual measure rows even when project "Lump Sum" is selected per TEP request for reporting, modified gridline printing for all cells for printed submittals.</t>
  </si>
  <si>
    <t>this is hard coded in 2014 mas</t>
  </si>
  <si>
    <t>T5/T8</t>
  </si>
  <si>
    <t>T12T8/PREMIUM T8</t>
  </si>
  <si>
    <t>T8/STAN</t>
  </si>
  <si>
    <t>LED CHAN</t>
  </si>
  <si>
    <t>LED</t>
  </si>
  <si>
    <t xml:space="preserve"> HID to T5/T8</t>
  </si>
  <si>
    <t xml:space="preserve"> T12/T8 to premium T8</t>
  </si>
  <si>
    <t xml:space="preserve"> Incandescent to CFL</t>
  </si>
  <si>
    <t xml:space="preserve"> HID to Induction</t>
  </si>
  <si>
    <t xml:space="preserve"> T12 to T8 Standard</t>
  </si>
  <si>
    <t xml:space="preserve"> Internal LED Channel</t>
  </si>
  <si>
    <t xml:space="preserve"> Internal LED</t>
  </si>
  <si>
    <t>Existing</t>
  </si>
  <si>
    <t>Target</t>
  </si>
  <si>
    <t>Interactive Factor</t>
  </si>
  <si>
    <t>T5/T8CFL</t>
  </si>
  <si>
    <t>T12/T8</t>
  </si>
  <si>
    <t>Prem T8</t>
  </si>
  <si>
    <t>INCAND</t>
  </si>
  <si>
    <t>T8/T5</t>
  </si>
  <si>
    <t>Stand T8</t>
  </si>
  <si>
    <t>Stan T8</t>
  </si>
  <si>
    <t>(LPS,</t>
  </si>
  <si>
    <t>HPS,</t>
  </si>
  <si>
    <t>MH)</t>
  </si>
  <si>
    <t>HID,</t>
  </si>
  <si>
    <t>T5, T8</t>
  </si>
  <si>
    <t>LED CHANNEL</t>
  </si>
  <si>
    <t>p</t>
  </si>
  <si>
    <t>s</t>
  </si>
  <si>
    <t>l</t>
  </si>
  <si>
    <t>derivative 2</t>
  </si>
  <si>
    <t>derivative 3</t>
  </si>
  <si>
    <t>`</t>
  </si>
  <si>
    <t>=IF(ISERROR(MATCH("Ext",H34:H53,0))=FALSE,"External","Internal")</t>
  </si>
  <si>
    <t>total measure types</t>
  </si>
  <si>
    <t>total nonblank</t>
  </si>
  <si>
    <t>total blank</t>
  </si>
  <si>
    <t>premium count</t>
  </si>
  <si>
    <t>led count</t>
  </si>
  <si>
    <t>USER COMMENTS</t>
  </si>
  <si>
    <t>TEP-ESP-lighting-20150211.xlsx</t>
  </si>
  <si>
    <t>Updatd avoided costs for 2015 program year</t>
  </si>
  <si>
    <t>.</t>
  </si>
  <si>
    <t>TEP-ESP-lighting-20150305.xlsx</t>
  </si>
  <si>
    <t>type</t>
  </si>
  <si>
    <t>if</t>
  </si>
  <si>
    <t>=ROUND(SUMPRODUCT(AB76:AB95,AF76:AF95)/SUM(AF76:AF95),0)</t>
  </si>
  <si>
    <t>=SUMIFS(AC34:AC58,$M$34:$M$58,"&lt;&gt;"&amp;"DNQ")</t>
  </si>
  <si>
    <t>=SUMIFS(AD34:AD58,$M$34:$M$58,"&lt;&gt;"&amp;"DNQ")</t>
  </si>
  <si>
    <t>=SUMIFS(AE34:AE58,$M$34:$M$58,"&lt;&gt;"&amp;"DNQ")</t>
  </si>
  <si>
    <t>=SUMIFS(AF34:AF58,$M$34:$M$58,"&lt;&gt;"&amp;"DNQ")</t>
  </si>
  <si>
    <t>=IF($AF63&gt;0,(IF(L$31="Yes",NPV($AE$157,$AC63*(1+$AE$158)*(1+$AE$160)*$AG$125:INDEX($AG$125:$AG$154,MATCH($AB63,$AF$125:$AF$154,0)))+NPV($AE$157,AF63*(1+$AE$159)*$AK$125:INDEX($AK$125:$AK$154,MATCH($AB63,$AF$125:$AF$154,0))), "Line Item")))</t>
  </si>
  <si>
    <t>=SUMIFS(AH34:AH58,$M$34:$M$58,"&lt;&gt;"&amp;"DNQ")</t>
  </si>
  <si>
    <t>=IF(OR(AG63="Line Item",AC63=""),"",AG63/AH63)</t>
  </si>
  <si>
    <t>=SUMIFS(AA34:AA58,$M$34:$M$58,"&lt;&gt;"&amp;"DNQ")</t>
  </si>
  <si>
    <t>updated societal discount rate per client/navigant</t>
  </si>
  <si>
    <t>Custom Lighting</t>
  </si>
  <si>
    <t>Total Measure Cost
(Fixture Count X (Fixture Cost + Tax + Labor))</t>
  </si>
  <si>
    <t>Note:  All work shall be performed in accordance with all applicable professional standards and comply with all  applicable federal, state, and local laws, ordinances, codes and regulations.</t>
  </si>
  <si>
    <t>Total Project Cost</t>
  </si>
  <si>
    <t>NEON SIGN</t>
  </si>
  <si>
    <t>Qualifying Project Cost</t>
  </si>
  <si>
    <t>Line Item Incentive</t>
  </si>
  <si>
    <t>Lump Sum Incentive</t>
  </si>
  <si>
    <t>SCT (linked from cell AI)</t>
  </si>
  <si>
    <t>Pre Total Watts</t>
  </si>
  <si>
    <t>Post Total Watts</t>
  </si>
  <si>
    <t>Coincidence Factor</t>
  </si>
  <si>
    <t>Meaure Life UnAdjusted</t>
  </si>
  <si>
    <t>Pre On Peak Hours</t>
  </si>
  <si>
    <t>Pre Off Peak Hours</t>
  </si>
  <si>
    <t>Post On Peak hours</t>
  </si>
  <si>
    <t>New Off Peak Hours</t>
  </si>
  <si>
    <t>Non-Coincident Demand Factor</t>
  </si>
  <si>
    <t>HVAC Energy Interactive Effect</t>
  </si>
  <si>
    <t>NonCoincident Demand kW</t>
  </si>
  <si>
    <t>Measure Life Adjusted</t>
  </si>
  <si>
    <t>Coincidence Demand Savings (kW)</t>
  </si>
  <si>
    <t>On Peak Energy Savings (kWh)</t>
  </si>
  <si>
    <t>Off Peak Energy Savings (kWh)</t>
  </si>
  <si>
    <t>Total kWh Savings</t>
  </si>
  <si>
    <t>Societal Benefit</t>
  </si>
  <si>
    <t>Societal Cost</t>
  </si>
  <si>
    <t>SCT</t>
  </si>
  <si>
    <t>Operating Hours</t>
  </si>
  <si>
    <t>Pre kWh Usage</t>
  </si>
  <si>
    <t>Post kWh Usage</t>
  </si>
  <si>
    <t>kWh Savings</t>
  </si>
  <si>
    <t>kW Savings</t>
  </si>
  <si>
    <t>Qualifying Cost</t>
  </si>
  <si>
    <t>Existing Fixture Description</t>
  </si>
  <si>
    <t>100W equivalent 80W Halogen PAR38 Screw in</t>
  </si>
  <si>
    <t>Page 2 of 2</t>
  </si>
  <si>
    <t>ENERGY STAR certified lighting fixtures and light bulbs are listed on the website at:</t>
  </si>
  <si>
    <t>Existing Fixture Input Power (Watts per Fixture or Watts per Linear Foot)</t>
  </si>
  <si>
    <r>
      <rPr>
        <sz val="8"/>
        <rFont val="Arial"/>
        <family val="2"/>
      </rPr>
      <t>New Fixture Input (Watts per Fixture or Watts per Linear Foot)</t>
    </r>
    <r>
      <rPr>
        <sz val="8"/>
        <color indexed="12"/>
        <rFont val="Arial"/>
        <family val="2"/>
      </rPr>
      <t xml:space="preserve">
</t>
    </r>
    <r>
      <rPr>
        <sz val="8"/>
        <color indexed="39"/>
        <rFont val="Arial"/>
        <family val="2"/>
      </rPr>
      <t>&lt;= Paste COMcheck</t>
    </r>
  </si>
  <si>
    <r>
      <t>Operating Schedule "</t>
    </r>
    <r>
      <rPr>
        <b/>
        <i/>
        <sz val="10"/>
        <rFont val="Arial"/>
        <family val="2"/>
      </rPr>
      <t>A</t>
    </r>
    <r>
      <rPr>
        <i/>
        <sz val="10"/>
        <rFont val="Arial"/>
        <family val="2"/>
      </rPr>
      <t>"</t>
    </r>
  </si>
  <si>
    <r>
      <t>Operating Schedule "</t>
    </r>
    <r>
      <rPr>
        <b/>
        <i/>
        <sz val="10"/>
        <rFont val="Arial"/>
        <family val="2"/>
      </rPr>
      <t>C</t>
    </r>
    <r>
      <rPr>
        <i/>
        <sz val="10"/>
        <rFont val="Arial"/>
        <family val="2"/>
      </rPr>
      <t>"</t>
    </r>
  </si>
  <si>
    <r>
      <t>Operating Schedule "</t>
    </r>
    <r>
      <rPr>
        <b/>
        <i/>
        <sz val="10"/>
        <rFont val="Arial"/>
        <family val="2"/>
      </rPr>
      <t>B</t>
    </r>
    <r>
      <rPr>
        <i/>
        <sz val="10"/>
        <rFont val="Arial"/>
        <family val="2"/>
      </rPr>
      <t>"</t>
    </r>
  </si>
  <si>
    <r>
      <t>Operating Schedule "</t>
    </r>
    <r>
      <rPr>
        <b/>
        <i/>
        <sz val="10"/>
        <rFont val="Arial"/>
        <family val="2"/>
      </rPr>
      <t>D</t>
    </r>
    <r>
      <rPr>
        <i/>
        <sz val="10"/>
        <rFont val="Arial"/>
        <family val="2"/>
      </rPr>
      <t>" (Default Dusk-to-Dawn)</t>
    </r>
  </si>
  <si>
    <t>Custom Lighting Worksheet 1</t>
  </si>
  <si>
    <r>
      <t xml:space="preserve">For </t>
    </r>
    <r>
      <rPr>
        <b/>
        <sz val="14"/>
        <color indexed="17"/>
        <rFont val="Arial"/>
        <family val="2"/>
      </rPr>
      <t>HELP</t>
    </r>
    <r>
      <rPr>
        <sz val="10"/>
        <rFont val="Arial"/>
        <family val="2"/>
      </rPr>
      <t xml:space="preserve"> hover mouse over gray shading for additional information.  Yellow shaded cells indicate Data Entry.</t>
    </r>
  </si>
  <si>
    <t>Please check the current prescriptive lighting worksheet to see if proposed lighting retrofits are prescriptive in nature.  Prescriptive projects cannot use the custom worksheet and will be deemed ineligible.  For retrofit combinations that do not match prescriptive retrofit combinations, this custom incentive worksheet can be used.</t>
  </si>
  <si>
    <r>
      <rPr>
        <sz val="8"/>
        <color theme="1"/>
        <rFont val="Arial"/>
        <family val="2"/>
      </rPr>
      <t xml:space="preserve">New </t>
    </r>
    <r>
      <rPr>
        <sz val="8"/>
        <rFont val="Arial"/>
        <family val="2"/>
      </rPr>
      <t>Fixture Count/ Length</t>
    </r>
    <r>
      <rPr>
        <sz val="8"/>
        <color indexed="12"/>
        <rFont val="Arial"/>
        <family val="2"/>
      </rPr>
      <t xml:space="preserve">
</t>
    </r>
    <r>
      <rPr>
        <sz val="8"/>
        <color indexed="39"/>
        <rFont val="Arial"/>
        <family val="2"/>
      </rPr>
      <t>&lt;= Paste COMcheck</t>
    </r>
  </si>
  <si>
    <t>This custom worksheet can be used for technologies that would otherwise be prescriptive if the project is a lighting redesign of an existing space where the fixture quantity is reduced.  A minimum 20% reduction in fixture quantity must be achieved to qualify for custom lighting redesign incentives.  Prescriptive projects using this custom worksheet will be deemed ineligible and can be resubmitted using the Prescriptive Lighting Worksheet.</t>
  </si>
  <si>
    <t>4. Receive incentive check within 6 weeks of Final Application approval.</t>
  </si>
  <si>
    <t>3. Submit a complete, signed Final Application with all documentation.</t>
  </si>
  <si>
    <t>2. Install the qualified technology.</t>
  </si>
  <si>
    <t>1. Submit a Pre-Notification Application.</t>
  </si>
  <si>
    <t>Application Process</t>
  </si>
  <si>
    <t>ces@uesaz.com</t>
  </si>
  <si>
    <t>UES Commercial Energy Solutions</t>
  </si>
  <si>
    <t>Submit application to:</t>
  </si>
  <si>
    <t>Incentive Worksheet</t>
  </si>
  <si>
    <t>UES EasySave</t>
  </si>
  <si>
    <t>UES Account No:</t>
  </si>
  <si>
    <t>To Download the entire list of DLC listed fixtures click here.</t>
  </si>
  <si>
    <t>Then click on the "Download the QPL" link on the website.</t>
  </si>
  <si>
    <t>Click here to go to the DLC website search page.</t>
  </si>
  <si>
    <t>Empty circles are valid choices.  Orange filled circles are selections you have already made.</t>
  </si>
  <si>
    <t>a. Click here for LED bulbs.</t>
  </si>
  <si>
    <t>b. Click here for LED fixtures.</t>
  </si>
  <si>
    <t>http://www.designlights.org/search/</t>
  </si>
  <si>
    <t>How to Use the DLC Website to Look Up Qualifying Equipment</t>
  </si>
  <si>
    <t>Click on the "Excel File" link to download in spreadsheet format</t>
  </si>
  <si>
    <r>
      <rPr>
        <sz val="8"/>
        <rFont val="Arial"/>
        <family val="2"/>
      </rPr>
      <t>New Fixture Model</t>
    </r>
    <r>
      <rPr>
        <u/>
        <sz val="10"/>
        <color theme="10"/>
        <rFont val="Arial"/>
        <family val="2"/>
      </rPr>
      <t xml:space="preserve">
</t>
    </r>
    <r>
      <rPr>
        <sz val="8"/>
        <color theme="10"/>
        <rFont val="Arial"/>
        <family val="2"/>
      </rPr>
      <t>&lt;== Paste COMcheck Here (see instructions)</t>
    </r>
  </si>
  <si>
    <t>coini</t>
  </si>
  <si>
    <t>coino</t>
  </si>
  <si>
    <t>ncoini</t>
  </si>
  <si>
    <t>ncoino</t>
  </si>
  <si>
    <t>LLFD</t>
  </si>
  <si>
    <t>E</t>
  </si>
  <si>
    <t>SDR</t>
  </si>
  <si>
    <t>CRF</t>
  </si>
  <si>
    <t>Max $/Measure</t>
  </si>
  <si>
    <t>LED_Bulb&lt;=20W</t>
  </si>
  <si>
    <t>LED_Fix&gt;150W</t>
  </si>
  <si>
    <t>Exit</t>
  </si>
  <si>
    <t>T8_T5</t>
  </si>
  <si>
    <t>PSMH</t>
  </si>
  <si>
    <t>CREE CR4-575L-27K</t>
  </si>
  <si>
    <t>UNSE 2018 incentive budget</t>
  </si>
  <si>
    <t>Please note:</t>
  </si>
  <si>
    <r>
      <t>Category</t>
    </r>
    <r>
      <rPr>
        <sz val="10"/>
        <rFont val="Arial"/>
        <family val="2"/>
      </rPr>
      <t>:  HVAC</t>
    </r>
  </si>
  <si>
    <r>
      <t>Measure</t>
    </r>
    <r>
      <rPr>
        <sz val="10"/>
        <rFont val="Arial"/>
        <family val="2"/>
      </rPr>
      <t xml:space="preserve">: </t>
    </r>
  </si>
  <si>
    <t>Custom Lighting - Self Install</t>
  </si>
  <si>
    <r>
      <t>Change</t>
    </r>
    <r>
      <rPr>
        <sz val="10"/>
        <rFont val="Arial"/>
        <family val="2"/>
      </rPr>
      <t>:</t>
    </r>
  </si>
  <si>
    <t>Use the Custom Lighting worksheet for any lighting incentives that are not applied for in the UES Direct Install program.</t>
  </si>
  <si>
    <r>
      <t>Category</t>
    </r>
    <r>
      <rPr>
        <sz val="10"/>
        <rFont val="Arial"/>
        <family val="2"/>
      </rPr>
      <t xml:space="preserve">:  </t>
    </r>
  </si>
  <si>
    <t>Incentive Amount</t>
  </si>
  <si>
    <r>
      <t>Measure</t>
    </r>
    <r>
      <rPr>
        <sz val="10"/>
        <rFont val="Arial"/>
        <family val="2"/>
      </rPr>
      <t xml:space="preserve">:  </t>
    </r>
  </si>
  <si>
    <t>All UES Custom Measures</t>
  </si>
  <si>
    <t>Measure Category</t>
  </si>
  <si>
    <t>Maximum incentive per unit</t>
  </si>
  <si>
    <t>LED Bulbs &lt;= 20W</t>
  </si>
  <si>
    <t>LED Fixtures &gt;150W</t>
  </si>
  <si>
    <t>Exit Signs</t>
  </si>
  <si>
    <t>MH/HPS to T8/T5 fixture</t>
  </si>
  <si>
    <t>Custom Lighting Maximum incentives per measure</t>
  </si>
  <si>
    <t>Induction fixture</t>
  </si>
  <si>
    <t>Pulse Start MH retrofit</t>
  </si>
  <si>
    <t>New Bulb, Fixture</t>
  </si>
  <si>
    <r>
      <rPr>
        <b/>
        <sz val="10"/>
        <rFont val="Arial"/>
        <family val="2"/>
      </rPr>
      <t xml:space="preserve">Replacement of Light Bulbs &amp; Fixtures
</t>
    </r>
    <r>
      <rPr>
        <sz val="10"/>
        <rFont val="Arial"/>
        <family val="2"/>
      </rPr>
      <t xml:space="preserve">This measure consists of replacing existing incandescent, HID, compact fluorescent, metal halide, and high or low pressure sodium fixtures or lamps with more efficient fixtures or lamps.
1. </t>
    </r>
    <r>
      <rPr>
        <b/>
        <sz val="10"/>
        <rFont val="Arial"/>
        <family val="2"/>
      </rPr>
      <t>LED Type</t>
    </r>
    <r>
      <rPr>
        <sz val="10"/>
        <rFont val="Arial"/>
        <family val="2"/>
      </rPr>
      <t xml:space="preserve">: All LED replacement lamps/bulbs must be ENERGY STAR certified, and the certification date must be entered in the table below. All replacement fixtures must be either DesignLights Consortium (DLC) listed or ENERGY STAR certified, and the DLC listing date or ENERGY STAR certification date must be entered in table below.
2. </t>
    </r>
    <r>
      <rPr>
        <b/>
        <sz val="10"/>
        <rFont val="Arial"/>
        <family val="2"/>
      </rPr>
      <t>T5 or T8 Fluorescent lamps</t>
    </r>
    <r>
      <rPr>
        <sz val="10"/>
        <rFont val="Arial"/>
        <family val="2"/>
      </rPr>
      <t xml:space="preserve"> must have a color rendering index (CRI) ≥ 80. The electronic ballast must be high frequency (≥ 20 kHz), UL listed, and warranted against defects for 5 years. Ballasts must have a power factor (PF) ≥ 0.90. Ballasts for 4- foot lamps must have total harmonic discharge (THD) ≤ 20% at full light output. For 2- and 3-foot lamps, ballasts must have THD ≤ 32% at full light output. T5 and T8 lamps are not required to be DLC or ENERGY STAR certified and should enter "NA" in the listing date column.
3. </t>
    </r>
    <r>
      <rPr>
        <b/>
        <sz val="10"/>
        <rFont val="Arial"/>
        <family val="2"/>
      </rPr>
      <t>Induction Type</t>
    </r>
    <r>
      <rPr>
        <sz val="10"/>
        <rFont val="Arial"/>
        <family val="2"/>
      </rPr>
      <t xml:space="preserve">: Induction type lamps/bulbs or fixtures are not required to be DLC or ENERGY STAR certified and should enter "NA" in the listing date column below.
4. </t>
    </r>
    <r>
      <rPr>
        <b/>
        <sz val="10"/>
        <rFont val="Arial"/>
        <family val="2"/>
      </rPr>
      <t>All submittals must include</t>
    </r>
    <r>
      <rPr>
        <sz val="10"/>
        <rFont val="Arial"/>
        <family val="2"/>
      </rPr>
      <t xml:space="preserve"> a) the manufacturer's specification (catalog/cut sheet), and b) a copy (or pdf) of the DLC Listing or ENERGY STAR certification for each fixture or bulb being claimed as a savings measure, and c) invoices from the contractor. A room-by-room survey or lighting plan indicating the existing fixtures and proposed fixtures must be provided for lighting projects over 30 fixtures and all delamping projects.</t>
    </r>
  </si>
  <si>
    <t>Self Install Custom Lighting</t>
  </si>
  <si>
    <t>Self Install - 2018 Fall Promo</t>
  </si>
  <si>
    <r>
      <t xml:space="preserve">Eligible savings are paid at </t>
    </r>
    <r>
      <rPr>
        <sz val="10"/>
        <color rgb="FFFF0000"/>
        <rFont val="Arial"/>
        <family val="2"/>
      </rPr>
      <t>$0.10/kWh annual savings</t>
    </r>
    <r>
      <rPr>
        <sz val="10"/>
        <rFont val="Arial"/>
        <family val="2"/>
      </rPr>
      <t>. Incentive Cap remains at a maximum of 75% of measure cost.</t>
    </r>
  </si>
  <si>
    <r>
      <t xml:space="preserve">Maximum Measure incentives are outlined in tab "Measure Incentive Limits".  </t>
    </r>
    <r>
      <rPr>
        <sz val="10"/>
        <color rgb="FFFF0000"/>
        <rFont val="Arial"/>
        <family val="2"/>
      </rPr>
      <t>Maximum limits increased.</t>
    </r>
  </si>
  <si>
    <t>LED tube (2ft, 3ft, 4ft)</t>
  </si>
  <si>
    <t>LED tube (8ft)</t>
  </si>
  <si>
    <t xml:space="preserve">In order for a custom lighting project to be eligible for an incentive, the project must be deemed cost effective.  The method used to determine cost effectiveness is called the Societal Cost Test (SCT).  All of the information requested in the table below is required to perform the SCT.  If the custom lighting project does not pass the SCT, the incentive will show DNQ (Does Not Qualify).  Incentives are calculated at $0.10/kWh and are capped at a maximum of 75% of the measure cost.  </t>
  </si>
  <si>
    <t>MH/HPS to LED Bulbs &gt; 20W</t>
  </si>
  <si>
    <t>LED Fixtures &lt;= 50W</t>
  </si>
  <si>
    <t>LED Fixtures &gt;90W, &lt;= 150W</t>
  </si>
  <si>
    <t>LED Fixtures &gt;50W, &lt;= 90W</t>
  </si>
  <si>
    <t>LED_Tube_2ft</t>
  </si>
  <si>
    <t>LED_Tube_3ft</t>
  </si>
  <si>
    <t>LED_Tube_4ft</t>
  </si>
  <si>
    <t>LED_Tube_8ft</t>
  </si>
  <si>
    <t>LED_Fix&lt;= 50W</t>
  </si>
  <si>
    <t>LED_Fix&gt;50W_&lt;=90W</t>
  </si>
  <si>
    <t>LED_Fix&gt;90W_&lt;=150W</t>
  </si>
  <si>
    <t>Last Modified:9/7/2018</t>
  </si>
  <si>
    <r>
      <t xml:space="preserve">  Application has been updated to reflect the following changes as of</t>
    </r>
    <r>
      <rPr>
        <b/>
        <sz val="10"/>
        <color rgb="FFFF0000"/>
        <rFont val="Arial"/>
        <family val="2"/>
      </rPr>
      <t xml:space="preserve"> 9/7/2018:</t>
    </r>
  </si>
  <si>
    <t>HID_to_LED_Bulb&gt;20W</t>
  </si>
  <si>
    <t>Fall Promo 9/7/2018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</si>
</sst>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4">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0.0"/>
    <numFmt numFmtId="165" formatCode="&quot;$&quot;#,##0.00"/>
    <numFmt numFmtId="166" formatCode="0.0%"/>
    <numFmt numFmtId="167" formatCode="[$-409]mmmm\ d\,\ yyyy;@"/>
    <numFmt numFmtId="168" formatCode="#,##0.0"/>
    <numFmt numFmtId="169" formatCode="#,##0.00000"/>
    <numFmt numFmtId="170" formatCode="0.000"/>
    <numFmt numFmtId="171" formatCode="[$-409]h:mm\ AM/PM;@"/>
    <numFmt numFmtId="172" formatCode="0.000%"/>
    <numFmt numFmtId="173" formatCode="0.00000"/>
    <numFmt numFmtId="174" formatCode="#,##0.0000_);[Red]\(#,##0.0000\)"/>
    <numFmt numFmtId="175" formatCode="#,##0.00;[Red]\(#,##0.00\)"/>
    <numFmt numFmtId="176" formatCode="#,##0.0_);[Red]\(#,##0.0\)"/>
    <numFmt numFmtId="177" formatCode="&quot;$&quot;#,##0.000_);[Red]\(&quot;$&quot;#,##0.000\)"/>
    <numFmt numFmtId="178" formatCode="0.00000000000000"/>
    <numFmt numFmtId="179" formatCode="General_)"/>
    <numFmt numFmtId="180" formatCode="&quot;$&quot;#,##0.0;\(&quot;$&quot;#,##0.0\);&quot;$&quot;#,##0.0"/>
    <numFmt numFmtId="181" formatCode="#,##0.0\x_);\(#,##0.0\x\);#,##0.0\x_);@_)"/>
    <numFmt numFmtId="182" formatCode="#,##0.0\%_);\(#,##0.0\%\);#,##0.0\%_);@_)"/>
    <numFmt numFmtId="183" formatCode="0.00000000000000000"/>
    <numFmt numFmtId="184" formatCode="0.0000000000"/>
    <numFmt numFmtId="185" formatCode="0.0000"/>
    <numFmt numFmtId="186" formatCode="0.000000000000000000"/>
    <numFmt numFmtId="187" formatCode="#,##0.0000000"/>
    <numFmt numFmtId="188" formatCode="&quot;$&quot;#,##0.0000_);[Red]\(&quot;$&quot;#,##0.0000\)"/>
    <numFmt numFmtId="189" formatCode="#,##0.000000000000000_);\(#,##0.000000000000000\)"/>
    <numFmt numFmtId="190" formatCode="0.00000000"/>
    <numFmt numFmtId="191" formatCode="0.00000000000"/>
    <numFmt numFmtId="192" formatCode="0.000000000"/>
  </numFmts>
  <fonts count="118">
    <font>
      <sz val="10"/>
      <name val="Arial"/>
    </font>
    <font>
      <sz val="11"/>
      <color theme="1"/>
      <name val="Calibri"/>
      <family val="2"/>
      <scheme val="minor"/>
    </font>
    <font>
      <sz val="11"/>
      <color indexed="8"/>
      <name val="Calibri"/>
      <family val="2"/>
    </font>
    <font>
      <sz val="10"/>
      <name val="Arial"/>
      <family val="2"/>
    </font>
    <font>
      <b/>
      <sz val="10"/>
      <name val="Arial"/>
      <family val="2"/>
    </font>
    <font>
      <i/>
      <sz val="10"/>
      <name val="Arial"/>
      <family val="2"/>
    </font>
    <font>
      <b/>
      <sz val="22"/>
      <name val="Arial"/>
      <family val="2"/>
    </font>
    <font>
      <sz val="12"/>
      <name val="Arial"/>
      <family val="2"/>
    </font>
    <font>
      <b/>
      <sz val="20"/>
      <name val="Arial"/>
      <family val="2"/>
    </font>
    <font>
      <b/>
      <sz val="12"/>
      <name val="Arial"/>
      <family val="2"/>
    </font>
    <font>
      <i/>
      <sz val="9"/>
      <name val="Arial"/>
      <family val="2"/>
    </font>
    <font>
      <sz val="9"/>
      <name val="Arial"/>
      <family val="2"/>
    </font>
    <font>
      <sz val="8"/>
      <name val="Arial"/>
      <family val="2"/>
    </font>
    <font>
      <b/>
      <sz val="24"/>
      <name val="Arial"/>
      <family val="2"/>
    </font>
    <font>
      <b/>
      <sz val="10"/>
      <name val="Helv"/>
    </font>
    <font>
      <sz val="10"/>
      <name val="Helv"/>
    </font>
    <font>
      <sz val="10"/>
      <name val="Arial"/>
      <family val="2"/>
    </font>
    <font>
      <sz val="8"/>
      <color indexed="8"/>
      <name val="Arial"/>
      <family val="2"/>
    </font>
    <font>
      <b/>
      <sz val="9"/>
      <name val="Arial"/>
      <family val="2"/>
    </font>
    <font>
      <b/>
      <sz val="14"/>
      <name val="Arial"/>
      <family val="2"/>
    </font>
    <font>
      <u/>
      <sz val="10"/>
      <color indexed="12"/>
      <name val="Arial"/>
      <family val="2"/>
    </font>
    <font>
      <b/>
      <sz val="20"/>
      <color indexed="9"/>
      <name val="Arial"/>
      <family val="2"/>
    </font>
    <font>
      <b/>
      <u/>
      <sz val="10"/>
      <name val="Arial"/>
      <family val="2"/>
    </font>
    <font>
      <b/>
      <i/>
      <sz val="10"/>
      <name val="Arial"/>
      <family val="2"/>
    </font>
    <font>
      <b/>
      <sz val="18"/>
      <name val="Arial"/>
      <family val="2"/>
    </font>
    <font>
      <b/>
      <sz val="8"/>
      <name val="Arial"/>
      <family val="2"/>
    </font>
    <font>
      <b/>
      <sz val="9"/>
      <color indexed="81"/>
      <name val="Tahoma"/>
      <family val="2"/>
    </font>
    <font>
      <sz val="9"/>
      <color indexed="81"/>
      <name val="Tahoma"/>
      <family val="2"/>
    </font>
    <font>
      <sz val="9"/>
      <name val="Helv"/>
    </font>
    <font>
      <sz val="8"/>
      <color indexed="39"/>
      <name val="Arial"/>
      <family val="2"/>
    </font>
    <font>
      <sz val="8"/>
      <color indexed="12"/>
      <name val="Arial"/>
      <family val="2"/>
    </font>
    <font>
      <b/>
      <i/>
      <sz val="10"/>
      <color indexed="10"/>
      <name val="Arial"/>
      <family val="2"/>
    </font>
    <font>
      <b/>
      <sz val="22"/>
      <color indexed="8"/>
      <name val="Arial"/>
      <family val="2"/>
    </font>
    <font>
      <b/>
      <i/>
      <sz val="9"/>
      <name val="Arial"/>
      <family val="2"/>
    </font>
    <font>
      <b/>
      <sz val="14"/>
      <color indexed="17"/>
      <name val="Arial"/>
      <family val="2"/>
    </font>
    <font>
      <b/>
      <sz val="26"/>
      <name val="Arial"/>
      <family val="2"/>
    </font>
    <font>
      <sz val="8"/>
      <color indexed="39"/>
      <name val="Arial"/>
      <family val="2"/>
    </font>
    <font>
      <u/>
      <sz val="8"/>
      <color indexed="39"/>
      <name val="Arial"/>
      <family val="2"/>
    </font>
    <font>
      <sz val="10"/>
      <color indexed="8"/>
      <name val="Arial"/>
      <family val="2"/>
    </font>
    <font>
      <sz val="3"/>
      <name val="Arial"/>
      <family val="2"/>
    </font>
    <font>
      <sz val="3"/>
      <name val="Wingdings"/>
      <charset val="2"/>
    </font>
    <font>
      <b/>
      <sz val="3"/>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u/>
      <sz val="8"/>
      <name val="Calibri"/>
      <family val="2"/>
      <scheme val="minor"/>
    </font>
    <font>
      <sz val="9"/>
      <name val="Calibri"/>
      <family val="2"/>
      <scheme val="minor"/>
    </font>
    <font>
      <b/>
      <sz val="12"/>
      <name val="Calibri"/>
      <family val="2"/>
      <scheme val="minor"/>
    </font>
    <font>
      <sz val="8"/>
      <name val="Calibri"/>
      <family val="2"/>
      <scheme val="minor"/>
    </font>
    <font>
      <b/>
      <sz val="8"/>
      <name val="Calibri"/>
      <family val="2"/>
      <scheme val="minor"/>
    </font>
    <font>
      <sz val="10"/>
      <name val="Calibri"/>
      <family val="2"/>
      <scheme val="minor"/>
    </font>
    <font>
      <sz val="3"/>
      <name val="Calibri"/>
      <family val="2"/>
      <scheme val="minor"/>
    </font>
    <font>
      <sz val="8"/>
      <color indexed="10"/>
      <name val="Calibri"/>
      <family val="2"/>
      <scheme val="minor"/>
    </font>
    <font>
      <sz val="8"/>
      <color rgb="FFFF0000"/>
      <name val="Calibri"/>
      <family val="2"/>
      <scheme val="minor"/>
    </font>
    <font>
      <i/>
      <sz val="8"/>
      <name val="Calibri"/>
      <family val="2"/>
      <scheme val="minor"/>
    </font>
    <font>
      <sz val="12"/>
      <name val="Verdana"/>
      <family val="2"/>
    </font>
    <font>
      <sz val="8"/>
      <name val="Verdana"/>
      <family val="2"/>
    </font>
    <font>
      <sz val="8"/>
      <name val="Helv"/>
    </font>
    <font>
      <sz val="8"/>
      <name val="Times New Roman"/>
      <family val="1"/>
    </font>
    <font>
      <b/>
      <sz val="15"/>
      <color indexed="56"/>
      <name val="Calibri"/>
      <family val="2"/>
    </font>
    <font>
      <b/>
      <sz val="13"/>
      <color indexed="56"/>
      <name val="Calibri"/>
      <family val="2"/>
    </font>
    <font>
      <b/>
      <sz val="11"/>
      <color indexed="56"/>
      <name val="Calibri"/>
      <family val="2"/>
    </font>
    <font>
      <u/>
      <sz val="11"/>
      <color theme="10"/>
      <name val="Calibri"/>
      <family val="2"/>
    </font>
    <font>
      <u/>
      <sz val="7.5"/>
      <color indexed="12"/>
      <name val="Arial"/>
      <family val="2"/>
    </font>
    <font>
      <sz val="8"/>
      <name val="Palatino"/>
      <family val="1"/>
    </font>
    <font>
      <sz val="10"/>
      <color theme="1"/>
      <name val="Arial"/>
      <family val="2"/>
    </font>
    <font>
      <sz val="11"/>
      <color indexed="8"/>
      <name val="Times New Roman"/>
      <family val="1"/>
    </font>
    <font>
      <b/>
      <i/>
      <sz val="10"/>
      <color indexed="8"/>
      <name val="Arial"/>
      <family val="2"/>
    </font>
    <font>
      <b/>
      <i/>
      <sz val="11"/>
      <color indexed="8"/>
      <name val="Times New Roman"/>
      <family val="1"/>
    </font>
    <font>
      <b/>
      <sz val="10"/>
      <color indexed="9"/>
      <name val="Arial"/>
      <family val="2"/>
    </font>
    <font>
      <b/>
      <sz val="11"/>
      <color indexed="16"/>
      <name val="Times New Roman"/>
      <family val="1"/>
    </font>
    <font>
      <b/>
      <sz val="10"/>
      <color indexed="13"/>
      <name val="Arial"/>
      <family val="2"/>
    </font>
    <font>
      <b/>
      <sz val="26"/>
      <name val="Times New Roman"/>
      <family val="1"/>
    </font>
    <font>
      <b/>
      <sz val="18"/>
      <name val="Times New Roman"/>
      <family val="1"/>
    </font>
    <font>
      <sz val="10"/>
      <name val="Times New Roman"/>
      <family val="1"/>
    </font>
    <font>
      <sz val="7"/>
      <name val="Times New Roman"/>
      <family val="1"/>
    </font>
    <font>
      <b/>
      <sz val="18"/>
      <color indexed="56"/>
      <name val="Cambria"/>
      <family val="2"/>
    </font>
    <font>
      <u/>
      <sz val="8"/>
      <color indexed="12"/>
      <name val="Helv"/>
    </font>
    <font>
      <u/>
      <sz val="22"/>
      <color indexed="12"/>
      <name val="Arial"/>
      <family val="2"/>
    </font>
    <font>
      <sz val="10"/>
      <name val="Arial MT"/>
    </font>
    <font>
      <b/>
      <sz val="18"/>
      <color indexed="62"/>
      <name val="Cambria"/>
      <family val="2"/>
    </font>
    <font>
      <b/>
      <sz val="11"/>
      <color indexed="62"/>
      <name val="Calibri"/>
      <family val="2"/>
    </font>
    <font>
      <sz val="12"/>
      <name val="Times New Roman"/>
      <family val="1"/>
    </font>
    <font>
      <u/>
      <sz val="11"/>
      <color indexed="12"/>
      <name val="Calibri"/>
      <family val="2"/>
    </font>
    <font>
      <sz val="9"/>
      <color indexed="39"/>
      <name val="Arial"/>
      <family val="2"/>
    </font>
    <font>
      <b/>
      <sz val="9"/>
      <name val="Helv"/>
    </font>
    <font>
      <b/>
      <sz val="9"/>
      <name val="Calibri"/>
      <family val="2"/>
      <scheme val="minor"/>
    </font>
    <font>
      <sz val="8"/>
      <color theme="1"/>
      <name val="Arial"/>
      <family val="2"/>
    </font>
    <font>
      <b/>
      <sz val="10"/>
      <color rgb="FFFF0000"/>
      <name val="Arial"/>
      <family val="2"/>
    </font>
    <font>
      <sz val="11"/>
      <name val="Arial"/>
      <family val="2"/>
    </font>
    <font>
      <u/>
      <sz val="22"/>
      <name val="Arial"/>
      <family val="2"/>
    </font>
    <font>
      <sz val="20"/>
      <color indexed="12"/>
      <name val="Arial"/>
      <family val="2"/>
    </font>
    <font>
      <u/>
      <sz val="10"/>
      <color theme="10"/>
      <name val="Arial"/>
      <family val="2"/>
    </font>
    <font>
      <u/>
      <sz val="20"/>
      <color theme="10"/>
      <name val="Arial"/>
      <family val="2"/>
    </font>
    <font>
      <b/>
      <sz val="24"/>
      <color rgb="FF0066CC"/>
      <name val="Arial"/>
      <family val="2"/>
    </font>
    <font>
      <u/>
      <sz val="10"/>
      <color theme="10"/>
      <name val="Arial"/>
      <family val="2"/>
    </font>
    <font>
      <b/>
      <sz val="14"/>
      <color theme="0"/>
      <name val="Arial"/>
      <family val="2"/>
    </font>
    <font>
      <sz val="10"/>
      <color theme="0"/>
      <name val="Arial"/>
      <family val="2"/>
    </font>
    <font>
      <sz val="8"/>
      <color theme="10"/>
      <name val="Arial"/>
      <family val="2"/>
    </font>
    <font>
      <sz val="9"/>
      <color rgb="FF000000"/>
      <name val="Calibri"/>
      <family val="2"/>
    </font>
    <font>
      <b/>
      <sz val="9"/>
      <color rgb="FFFF0000"/>
      <name val="Arial"/>
      <family val="2"/>
    </font>
    <font>
      <b/>
      <sz val="18"/>
      <color rgb="FFFF0000"/>
      <name val="Arial"/>
      <family val="2"/>
    </font>
    <font>
      <b/>
      <sz val="16"/>
      <name val="Arial"/>
      <family val="2"/>
    </font>
    <font>
      <b/>
      <sz val="24"/>
      <color rgb="FFFF0000"/>
      <name val="Arial"/>
      <family val="2"/>
    </font>
    <font>
      <sz val="10"/>
      <color rgb="FFFF0000"/>
      <name val="Arial"/>
      <family val="2"/>
    </font>
    <font>
      <sz val="8"/>
      <color theme="1"/>
      <name val="Calibri"/>
      <family val="2"/>
    </font>
    <font>
      <u/>
      <sz val="8.25"/>
      <color theme="10"/>
      <name val="Calibri"/>
      <family val="2"/>
    </font>
    <font>
      <sz val="10"/>
      <name val="Verdana"/>
      <family val="2"/>
    </font>
  </fonts>
  <fills count="43">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4"/>
      </patternFill>
    </fill>
    <fill>
      <patternFill patternType="solid">
        <fgColor indexed="49"/>
      </patternFill>
    </fill>
    <fill>
      <patternFill patternType="solid">
        <fgColor indexed="13"/>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55"/>
      </patternFill>
    </fill>
    <fill>
      <patternFill patternType="solid">
        <fgColor indexed="42"/>
      </patternFill>
    </fill>
    <fill>
      <patternFill patternType="solid">
        <fgColor indexed="9"/>
        <bgColor indexed="64"/>
      </patternFill>
    </fill>
    <fill>
      <patternFill patternType="solid">
        <fgColor indexed="26"/>
        <bgColor indexed="64"/>
      </patternFill>
    </fill>
    <fill>
      <patternFill patternType="solid">
        <fgColor indexed="8"/>
        <bgColor indexed="64"/>
      </patternFill>
    </fill>
    <fill>
      <patternFill patternType="solid">
        <fgColor indexed="22"/>
        <bgColor indexed="64"/>
      </patternFill>
    </fill>
    <fill>
      <patternFill patternType="solid">
        <fgColor indexed="44"/>
        <bgColor indexed="64"/>
      </patternFill>
    </fill>
    <fill>
      <patternFill patternType="solid">
        <fgColor indexed="55"/>
        <bgColor indexed="64"/>
      </patternFill>
    </fill>
    <fill>
      <patternFill patternType="solid">
        <fgColor indexed="31"/>
      </patternFill>
    </fill>
    <fill>
      <patternFill patternType="solid">
        <fgColor indexed="46"/>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43"/>
      </patternFill>
    </fill>
    <fill>
      <patternFill patternType="solid">
        <fgColor indexed="17"/>
      </patternFill>
    </fill>
    <fill>
      <patternFill patternType="solid">
        <fgColor indexed="63"/>
        <bgColor indexed="64"/>
      </patternFill>
    </fill>
    <fill>
      <patternFill patternType="solid">
        <fgColor rgb="FF92D050"/>
        <bgColor indexed="64"/>
      </patternFill>
    </fill>
    <fill>
      <patternFill patternType="solid">
        <fgColor theme="0"/>
        <bgColor indexed="64"/>
      </patternFill>
    </fill>
    <fill>
      <patternFill patternType="solid">
        <fgColor indexed="54"/>
      </patternFill>
    </fill>
    <fill>
      <patternFill patternType="solid">
        <fgColor rgb="FFFFFFCC"/>
        <bgColor indexed="64"/>
      </patternFill>
    </fill>
    <fill>
      <patternFill patternType="solid">
        <fgColor theme="1"/>
        <bgColor indexed="64"/>
      </patternFill>
    </fill>
    <fill>
      <patternFill patternType="solid">
        <fgColor theme="0" tint="-0.14999847407452621"/>
        <bgColor indexed="64"/>
      </patternFill>
    </fill>
    <fill>
      <patternFill patternType="solid">
        <fgColor rgb="FF0070C0"/>
        <bgColor indexed="64"/>
      </patternFill>
    </fill>
    <fill>
      <patternFill patternType="solid">
        <fgColor rgb="FFFFC000"/>
        <bgColor indexed="64"/>
      </patternFill>
    </fill>
    <fill>
      <patternFill patternType="solid">
        <fgColor theme="0" tint="-0.249977111117893"/>
        <bgColor indexed="64"/>
      </patternFill>
    </fill>
  </fills>
  <borders count="5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medium">
        <color indexed="64"/>
      </right>
      <top/>
      <bottom style="medium">
        <color indexed="64"/>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double">
        <color indexed="64"/>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top/>
      <bottom style="double">
        <color indexed="64"/>
      </bottom>
      <diagonal/>
    </border>
    <border>
      <left style="thin">
        <color indexed="64"/>
      </left>
      <right/>
      <top/>
      <bottom style="double">
        <color indexed="64"/>
      </bottom>
      <diagonal/>
    </border>
    <border>
      <left style="thin">
        <color indexed="64"/>
      </left>
      <right style="thin">
        <color indexed="64"/>
      </right>
      <top style="thin">
        <color indexed="64"/>
      </top>
      <bottom/>
      <diagonal/>
    </border>
    <border>
      <left/>
      <right/>
      <top/>
      <bottom style="thin">
        <color indexed="22"/>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top/>
      <bottom style="medium">
        <color indexed="49"/>
      </bottom>
      <diagonal/>
    </border>
    <border>
      <left/>
      <right/>
      <top style="double">
        <color indexed="0"/>
      </top>
      <bottom/>
      <diagonal/>
    </border>
    <border>
      <left style="thin">
        <color indexed="64"/>
      </left>
      <right style="thin">
        <color indexed="64"/>
      </right>
      <top style="double">
        <color indexed="64"/>
      </top>
      <bottom style="thin">
        <color indexed="64"/>
      </bottom>
      <diagonal/>
    </border>
    <border>
      <left style="thin">
        <color indexed="64"/>
      </left>
      <right/>
      <top style="dashed">
        <color indexed="64"/>
      </top>
      <bottom/>
      <diagonal/>
    </border>
    <border>
      <left/>
      <right/>
      <top style="dashed">
        <color indexed="64"/>
      </top>
      <bottom/>
      <diagonal/>
    </border>
  </borders>
  <cellStyleXfs count="7662">
    <xf numFmtId="0" fontId="0" fillId="0" borderId="0">
      <alignment horizontal="left"/>
    </xf>
    <xf numFmtId="0" fontId="54" fillId="0" borderId="0"/>
    <xf numFmtId="43" fontId="54" fillId="0" borderId="0" applyFont="0" applyFill="0" applyBorder="0" applyAlignment="0" applyProtection="0"/>
    <xf numFmtId="44" fontId="54" fillId="0" borderId="0" applyFont="0" applyFill="0" applyBorder="0" applyAlignment="0" applyProtection="0"/>
    <xf numFmtId="9" fontId="54" fillId="0" borderId="0" applyFont="0" applyFill="0" applyBorder="0" applyAlignment="0" applyProtection="0"/>
    <xf numFmtId="0" fontId="3" fillId="0" borderId="0"/>
    <xf numFmtId="0" fontId="3" fillId="0" borderId="0"/>
    <xf numFmtId="0" fontId="65" fillId="0" borderId="0" applyFill="0"/>
    <xf numFmtId="43" fontId="3" fillId="0" borderId="0" applyFont="0" applyFill="0" applyBorder="0" applyAlignment="0" applyProtection="0"/>
    <xf numFmtId="44" fontId="3" fillId="0" borderId="0" applyFont="0" applyFill="0" applyBorder="0" applyAlignment="0" applyProtection="0"/>
    <xf numFmtId="0" fontId="66" fillId="0" borderId="0"/>
    <xf numFmtId="0" fontId="15" fillId="0" borderId="0"/>
    <xf numFmtId="9" fontId="66"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 fillId="0" borderId="0"/>
    <xf numFmtId="0" fontId="54" fillId="0" borderId="0"/>
    <xf numFmtId="0" fontId="54" fillId="0" borderId="0"/>
    <xf numFmtId="0" fontId="54" fillId="0" borderId="0"/>
    <xf numFmtId="0" fontId="54" fillId="0" borderId="0"/>
    <xf numFmtId="0" fontId="3" fillId="0" borderId="0"/>
    <xf numFmtId="0" fontId="3" fillId="0" borderId="0"/>
    <xf numFmtId="0" fontId="54" fillId="0" borderId="0"/>
    <xf numFmtId="0" fontId="54" fillId="0" borderId="0"/>
    <xf numFmtId="0" fontId="54" fillId="0" borderId="0"/>
    <xf numFmtId="0" fontId="54" fillId="0" borderId="0"/>
    <xf numFmtId="0" fontId="54" fillId="0" borderId="0"/>
    <xf numFmtId="0" fontId="3" fillId="0" borderId="0"/>
    <xf numFmtId="0" fontId="3" fillId="0" borderId="0"/>
    <xf numFmtId="0" fontId="3" fillId="0" borderId="0"/>
    <xf numFmtId="0" fontId="3" fillId="0" borderId="0"/>
    <xf numFmtId="0" fontId="3" fillId="0" borderId="0"/>
    <xf numFmtId="0" fontId="54" fillId="0" borderId="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5"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3"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7"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42" fillId="27" borderId="0" applyNumberFormat="0" applyBorder="0" applyAlignment="0" applyProtection="0"/>
    <xf numFmtId="0" fontId="42" fillId="27" borderId="0" applyNumberFormat="0" applyBorder="0" applyAlignment="0" applyProtection="0"/>
    <xf numFmtId="0" fontId="42" fillId="27" borderId="0" applyNumberFormat="0" applyBorder="0" applyAlignment="0" applyProtection="0"/>
    <xf numFmtId="0" fontId="42" fillId="27" borderId="0" applyNumberFormat="0" applyBorder="0" applyAlignment="0" applyProtection="0"/>
    <xf numFmtId="0" fontId="42" fillId="27" borderId="0" applyNumberFormat="0" applyBorder="0" applyAlignment="0" applyProtection="0"/>
    <xf numFmtId="0" fontId="42" fillId="27" borderId="0" applyNumberFormat="0" applyBorder="0" applyAlignment="0" applyProtection="0"/>
    <xf numFmtId="0" fontId="42" fillId="27" borderId="0" applyNumberFormat="0" applyBorder="0" applyAlignment="0" applyProtection="0"/>
    <xf numFmtId="0" fontId="42" fillId="27" borderId="0" applyNumberFormat="0" applyBorder="0" applyAlignment="0" applyProtection="0"/>
    <xf numFmtId="0" fontId="42" fillId="27" borderId="0" applyNumberFormat="0" applyBorder="0" applyAlignment="0" applyProtection="0"/>
    <xf numFmtId="0" fontId="42" fillId="27" borderId="0" applyNumberFormat="0" applyBorder="0" applyAlignment="0" applyProtection="0"/>
    <xf numFmtId="0" fontId="42" fillId="27" borderId="0" applyNumberFormat="0" applyBorder="0" applyAlignment="0" applyProtection="0"/>
    <xf numFmtId="0" fontId="42" fillId="27" borderId="0" applyNumberFormat="0" applyBorder="0" applyAlignment="0" applyProtection="0"/>
    <xf numFmtId="0" fontId="42" fillId="27" borderId="0" applyNumberFormat="0" applyBorder="0" applyAlignment="0" applyProtection="0"/>
    <xf numFmtId="0" fontId="42" fillId="27" borderId="0" applyNumberFormat="0" applyBorder="0" applyAlignment="0" applyProtection="0"/>
    <xf numFmtId="0" fontId="42" fillId="27" borderId="0" applyNumberFormat="0" applyBorder="0" applyAlignment="0" applyProtection="0"/>
    <xf numFmtId="0" fontId="42" fillId="27" borderId="0" applyNumberFormat="0" applyBorder="0" applyAlignment="0" applyProtection="0"/>
    <xf numFmtId="0" fontId="42" fillId="27" borderId="0" applyNumberFormat="0" applyBorder="0" applyAlignment="0" applyProtection="0"/>
    <xf numFmtId="0" fontId="42" fillId="27" borderId="0" applyNumberFormat="0" applyBorder="0" applyAlignment="0" applyProtection="0"/>
    <xf numFmtId="0" fontId="42" fillId="27" borderId="0" applyNumberFormat="0" applyBorder="0" applyAlignment="0" applyProtection="0"/>
    <xf numFmtId="0" fontId="42" fillId="27" borderId="0" applyNumberFormat="0" applyBorder="0" applyAlignment="0" applyProtection="0"/>
    <xf numFmtId="0" fontId="42" fillId="7" borderId="0" applyNumberFormat="0" applyBorder="0" applyAlignment="0" applyProtection="0"/>
    <xf numFmtId="0" fontId="42" fillId="7" borderId="0" applyNumberFormat="0" applyBorder="0" applyAlignment="0" applyProtection="0"/>
    <xf numFmtId="0" fontId="42" fillId="7" borderId="0" applyNumberFormat="0" applyBorder="0" applyAlignment="0" applyProtection="0"/>
    <xf numFmtId="0" fontId="42" fillId="7" borderId="0" applyNumberFormat="0" applyBorder="0" applyAlignment="0" applyProtection="0"/>
    <xf numFmtId="0" fontId="42" fillId="7" borderId="0" applyNumberFormat="0" applyBorder="0" applyAlignment="0" applyProtection="0"/>
    <xf numFmtId="0" fontId="42" fillId="7" borderId="0" applyNumberFormat="0" applyBorder="0" applyAlignment="0" applyProtection="0"/>
    <xf numFmtId="0" fontId="42" fillId="7" borderId="0" applyNumberFormat="0" applyBorder="0" applyAlignment="0" applyProtection="0"/>
    <xf numFmtId="0" fontId="42" fillId="7" borderId="0" applyNumberFormat="0" applyBorder="0" applyAlignment="0" applyProtection="0"/>
    <xf numFmtId="0" fontId="42" fillId="7" borderId="0" applyNumberFormat="0" applyBorder="0" applyAlignment="0" applyProtection="0"/>
    <xf numFmtId="0" fontId="42" fillId="7" borderId="0" applyNumberFormat="0" applyBorder="0" applyAlignment="0" applyProtection="0"/>
    <xf numFmtId="0" fontId="42" fillId="7" borderId="0" applyNumberFormat="0" applyBorder="0" applyAlignment="0" applyProtection="0"/>
    <xf numFmtId="0" fontId="42" fillId="7" borderId="0" applyNumberFormat="0" applyBorder="0" applyAlignment="0" applyProtection="0"/>
    <xf numFmtId="0" fontId="42" fillId="7" borderId="0" applyNumberFormat="0" applyBorder="0" applyAlignment="0" applyProtection="0"/>
    <xf numFmtId="0" fontId="42" fillId="7" borderId="0" applyNumberFormat="0" applyBorder="0" applyAlignment="0" applyProtection="0"/>
    <xf numFmtId="0" fontId="42" fillId="7" borderId="0" applyNumberFormat="0" applyBorder="0" applyAlignment="0" applyProtection="0"/>
    <xf numFmtId="0" fontId="42" fillId="7" borderId="0" applyNumberFormat="0" applyBorder="0" applyAlignment="0" applyProtection="0"/>
    <xf numFmtId="0" fontId="42" fillId="7" borderId="0" applyNumberFormat="0" applyBorder="0" applyAlignment="0" applyProtection="0"/>
    <xf numFmtId="0" fontId="42" fillId="7" borderId="0" applyNumberFormat="0" applyBorder="0" applyAlignment="0" applyProtection="0"/>
    <xf numFmtId="0" fontId="42" fillId="7" borderId="0" applyNumberFormat="0" applyBorder="0" applyAlignment="0" applyProtection="0"/>
    <xf numFmtId="0" fontId="42" fillId="7"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5"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29"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30" borderId="0" applyNumberFormat="0" applyBorder="0" applyAlignment="0" applyProtection="0"/>
    <xf numFmtId="0" fontId="42" fillId="11" borderId="0" applyNumberFormat="0" applyBorder="0" applyAlignment="0" applyProtection="0"/>
    <xf numFmtId="0" fontId="42" fillId="11" borderId="0" applyNumberFormat="0" applyBorder="0" applyAlignment="0" applyProtection="0"/>
    <xf numFmtId="0" fontId="42" fillId="11" borderId="0" applyNumberFormat="0" applyBorder="0" applyAlignment="0" applyProtection="0"/>
    <xf numFmtId="0" fontId="42" fillId="11" borderId="0" applyNumberFormat="0" applyBorder="0" applyAlignment="0" applyProtection="0"/>
    <xf numFmtId="0" fontId="42" fillId="11" borderId="0" applyNumberFormat="0" applyBorder="0" applyAlignment="0" applyProtection="0"/>
    <xf numFmtId="0" fontId="42" fillId="11" borderId="0" applyNumberFormat="0" applyBorder="0" applyAlignment="0" applyProtection="0"/>
    <xf numFmtId="0" fontId="42" fillId="11" borderId="0" applyNumberFormat="0" applyBorder="0" applyAlignment="0" applyProtection="0"/>
    <xf numFmtId="0" fontId="42" fillId="11" borderId="0" applyNumberFormat="0" applyBorder="0" applyAlignment="0" applyProtection="0"/>
    <xf numFmtId="0" fontId="42" fillId="11" borderId="0" applyNumberFormat="0" applyBorder="0" applyAlignment="0" applyProtection="0"/>
    <xf numFmtId="0" fontId="42" fillId="11" borderId="0" applyNumberFormat="0" applyBorder="0" applyAlignment="0" applyProtection="0"/>
    <xf numFmtId="0" fontId="42" fillId="11" borderId="0" applyNumberFormat="0" applyBorder="0" applyAlignment="0" applyProtection="0"/>
    <xf numFmtId="0" fontId="42" fillId="11" borderId="0" applyNumberFormat="0" applyBorder="0" applyAlignment="0" applyProtection="0"/>
    <xf numFmtId="0" fontId="42" fillId="11" borderId="0" applyNumberFormat="0" applyBorder="0" applyAlignment="0" applyProtection="0"/>
    <xf numFmtId="0" fontId="42" fillId="11" borderId="0" applyNumberFormat="0" applyBorder="0" applyAlignment="0" applyProtection="0"/>
    <xf numFmtId="0" fontId="42" fillId="11" borderId="0" applyNumberFormat="0" applyBorder="0" applyAlignment="0" applyProtection="0"/>
    <xf numFmtId="0" fontId="42" fillId="11" borderId="0" applyNumberFormat="0" applyBorder="0" applyAlignment="0" applyProtection="0"/>
    <xf numFmtId="0" fontId="42" fillId="11" borderId="0" applyNumberFormat="0" applyBorder="0" applyAlignment="0" applyProtection="0"/>
    <xf numFmtId="0" fontId="42" fillId="11" borderId="0" applyNumberFormat="0" applyBorder="0" applyAlignment="0" applyProtection="0"/>
    <xf numFmtId="0" fontId="42" fillId="11" borderId="0" applyNumberFormat="0" applyBorder="0" applyAlignment="0" applyProtection="0"/>
    <xf numFmtId="0" fontId="42" fillId="11"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28"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9"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43" fillId="14" borderId="0" applyNumberFormat="0" applyBorder="0" applyAlignment="0" applyProtection="0"/>
    <xf numFmtId="0" fontId="68" fillId="0" borderId="31" applyNumberFormat="0" applyFont="0" applyFill="0" applyAlignment="0" applyProtection="0"/>
    <xf numFmtId="179" fontId="3" fillId="0" borderId="42" applyNumberFormat="0" applyFill="0" applyAlignment="0" applyProtection="0"/>
    <xf numFmtId="179" fontId="3" fillId="0" borderId="42" applyNumberFormat="0" applyFill="0" applyAlignment="0" applyProtection="0"/>
    <xf numFmtId="179" fontId="3" fillId="0" borderId="42" applyNumberFormat="0" applyFill="0" applyAlignment="0" applyProtection="0"/>
    <xf numFmtId="179" fontId="3" fillId="0" borderId="42" applyNumberFormat="0" applyFill="0" applyAlignment="0" applyProtection="0"/>
    <xf numFmtId="179" fontId="3" fillId="0" borderId="42" applyNumberFormat="0" applyFill="0" applyAlignment="0" applyProtection="0"/>
    <xf numFmtId="179" fontId="3" fillId="0" borderId="42" applyNumberFormat="0" applyFill="0" applyAlignment="0" applyProtection="0"/>
    <xf numFmtId="0" fontId="44" fillId="6" borderId="1" applyNumberFormat="0" applyAlignment="0" applyProtection="0"/>
    <xf numFmtId="0" fontId="44" fillId="6" borderId="1" applyNumberFormat="0" applyAlignment="0" applyProtection="0"/>
    <xf numFmtId="0" fontId="44" fillId="6" borderId="1" applyNumberFormat="0" applyAlignment="0" applyProtection="0"/>
    <xf numFmtId="0" fontId="44" fillId="6" borderId="1" applyNumberFormat="0" applyAlignment="0" applyProtection="0"/>
    <xf numFmtId="0" fontId="44" fillId="6" borderId="1" applyNumberFormat="0" applyAlignment="0" applyProtection="0"/>
    <xf numFmtId="0" fontId="44" fillId="6" borderId="1" applyNumberFormat="0" applyAlignment="0" applyProtection="0"/>
    <xf numFmtId="0" fontId="44" fillId="6" borderId="1" applyNumberFormat="0" applyAlignment="0" applyProtection="0"/>
    <xf numFmtId="0" fontId="44" fillId="6" borderId="1" applyNumberFormat="0" applyAlignment="0" applyProtection="0"/>
    <xf numFmtId="0" fontId="44" fillId="6" borderId="1" applyNumberFormat="0" applyAlignment="0" applyProtection="0"/>
    <xf numFmtId="0" fontId="44" fillId="6" borderId="1" applyNumberFormat="0" applyAlignment="0" applyProtection="0"/>
    <xf numFmtId="0" fontId="44" fillId="6" borderId="1" applyNumberFormat="0" applyAlignment="0" applyProtection="0"/>
    <xf numFmtId="0" fontId="44" fillId="6" borderId="1" applyNumberFormat="0" applyAlignment="0" applyProtection="0"/>
    <xf numFmtId="0" fontId="44" fillId="6" borderId="1" applyNumberFormat="0" applyAlignment="0" applyProtection="0"/>
    <xf numFmtId="0" fontId="44" fillId="6" borderId="1" applyNumberFormat="0" applyAlignment="0" applyProtection="0"/>
    <xf numFmtId="0" fontId="44" fillId="6" borderId="1" applyNumberFormat="0" applyAlignment="0" applyProtection="0"/>
    <xf numFmtId="0" fontId="44" fillId="6" borderId="1" applyNumberFormat="0" applyAlignment="0" applyProtection="0"/>
    <xf numFmtId="0" fontId="44" fillId="6" borderId="1" applyNumberFormat="0" applyAlignment="0" applyProtection="0"/>
    <xf numFmtId="0" fontId="44" fillId="6" borderId="1" applyNumberFormat="0" applyAlignment="0" applyProtection="0"/>
    <xf numFmtId="0" fontId="44" fillId="6" borderId="1" applyNumberFormat="0" applyAlignment="0" applyProtection="0"/>
    <xf numFmtId="0" fontId="44" fillId="6" borderId="1" applyNumberFormat="0" applyAlignment="0" applyProtection="0"/>
    <xf numFmtId="0" fontId="45" fillId="15" borderId="2" applyNumberFormat="0" applyAlignment="0" applyProtection="0"/>
    <xf numFmtId="0" fontId="45" fillId="15" borderId="2" applyNumberFormat="0" applyAlignment="0" applyProtection="0"/>
    <xf numFmtId="0" fontId="45" fillId="15" borderId="2" applyNumberFormat="0" applyAlignment="0" applyProtection="0"/>
    <xf numFmtId="0" fontId="45" fillId="15" borderId="2" applyNumberFormat="0" applyAlignment="0" applyProtection="0"/>
    <xf numFmtId="0" fontId="45" fillId="15" borderId="2" applyNumberFormat="0" applyAlignment="0" applyProtection="0"/>
    <xf numFmtId="0" fontId="45" fillId="15" borderId="2" applyNumberFormat="0" applyAlignment="0" applyProtection="0"/>
    <xf numFmtId="0" fontId="45" fillId="15" borderId="2" applyNumberFormat="0" applyAlignment="0" applyProtection="0"/>
    <xf numFmtId="0" fontId="45" fillId="15" borderId="2" applyNumberFormat="0" applyAlignment="0" applyProtection="0"/>
    <xf numFmtId="0" fontId="45" fillId="15" borderId="2" applyNumberFormat="0" applyAlignment="0" applyProtection="0"/>
    <xf numFmtId="0" fontId="45" fillId="15" borderId="2" applyNumberFormat="0" applyAlignment="0" applyProtection="0"/>
    <xf numFmtId="0" fontId="45" fillId="15" borderId="2" applyNumberFormat="0" applyAlignment="0" applyProtection="0"/>
    <xf numFmtId="0" fontId="45" fillId="15" borderId="2" applyNumberFormat="0" applyAlignment="0" applyProtection="0"/>
    <xf numFmtId="0" fontId="45" fillId="15" borderId="2" applyNumberFormat="0" applyAlignment="0" applyProtection="0"/>
    <xf numFmtId="0" fontId="45" fillId="15" borderId="2" applyNumberFormat="0" applyAlignment="0" applyProtection="0"/>
    <xf numFmtId="0" fontId="45" fillId="15" borderId="2" applyNumberFormat="0" applyAlignment="0" applyProtection="0"/>
    <xf numFmtId="0" fontId="45" fillId="15" borderId="2" applyNumberFormat="0" applyAlignment="0" applyProtection="0"/>
    <xf numFmtId="0" fontId="45" fillId="15" borderId="2" applyNumberFormat="0" applyAlignment="0" applyProtection="0"/>
    <xf numFmtId="0" fontId="45" fillId="15" borderId="2" applyNumberFormat="0" applyAlignment="0" applyProtection="0"/>
    <xf numFmtId="0" fontId="45" fillId="15" borderId="2" applyNumberFormat="0" applyAlignment="0" applyProtection="0"/>
    <xf numFmtId="0" fontId="45" fillId="15" borderId="2"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4" fillId="0" borderId="0" applyFont="0" applyFill="0" applyBorder="0" applyAlignment="0" applyProtection="0"/>
    <xf numFmtId="43" fontId="2" fillId="0" borderId="0" applyFont="0" applyFill="0" applyBorder="0" applyAlignment="0" applyProtection="0"/>
    <xf numFmtId="43" fontId="54"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5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4" fillId="0" borderId="0" applyFont="0" applyFill="0" applyBorder="0" applyAlignment="0" applyProtection="0"/>
    <xf numFmtId="43" fontId="2" fillId="0" borderId="0" applyFont="0" applyFill="0" applyBorder="0" applyAlignment="0" applyProtection="0"/>
    <xf numFmtId="43" fontId="54"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0" fontId="68" fillId="0" borderId="0" applyFont="0" applyFill="0" applyBorder="0" applyAlignment="0" applyProtection="0">
      <protection locked="0"/>
    </xf>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 fillId="0" borderId="0" applyFont="0" applyFill="0" applyBorder="0" applyAlignment="0" applyProtection="0"/>
    <xf numFmtId="44" fontId="5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4" fillId="0" borderId="0" applyFont="0" applyFill="0" applyBorder="0" applyAlignment="0" applyProtection="0"/>
    <xf numFmtId="179" fontId="68" fillId="0" borderId="0" applyFont="0" applyFill="0" applyBorder="0" applyProtection="0">
      <alignment horizontal="right"/>
    </xf>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47" fillId="16" borderId="0" applyNumberFormat="0" applyBorder="0" applyAlignment="0" applyProtection="0"/>
    <xf numFmtId="0" fontId="69" fillId="0" borderId="43" applyNumberFormat="0" applyFill="0" applyAlignment="0" applyProtection="0"/>
    <xf numFmtId="0" fontId="69" fillId="0" borderId="43" applyNumberFormat="0" applyFill="0" applyAlignment="0" applyProtection="0"/>
    <xf numFmtId="0" fontId="69" fillId="0" borderId="43" applyNumberFormat="0" applyFill="0" applyAlignment="0" applyProtection="0"/>
    <xf numFmtId="0" fontId="69" fillId="0" borderId="43" applyNumberFormat="0" applyFill="0" applyAlignment="0" applyProtection="0"/>
    <xf numFmtId="0" fontId="69" fillId="0" borderId="43" applyNumberFormat="0" applyFill="0" applyAlignment="0" applyProtection="0"/>
    <xf numFmtId="0" fontId="69" fillId="0" borderId="43" applyNumberFormat="0" applyFill="0" applyAlignment="0" applyProtection="0"/>
    <xf numFmtId="0" fontId="69" fillId="0" borderId="43" applyNumberFormat="0" applyFill="0" applyAlignment="0" applyProtection="0"/>
    <xf numFmtId="0" fontId="69" fillId="0" borderId="43" applyNumberFormat="0" applyFill="0" applyAlignment="0" applyProtection="0"/>
    <xf numFmtId="0" fontId="69" fillId="0" borderId="43" applyNumberFormat="0" applyFill="0" applyAlignment="0" applyProtection="0"/>
    <xf numFmtId="0" fontId="69" fillId="0" borderId="43" applyNumberFormat="0" applyFill="0" applyAlignment="0" applyProtection="0"/>
    <xf numFmtId="0" fontId="69" fillId="0" borderId="43" applyNumberFormat="0" applyFill="0" applyAlignment="0" applyProtection="0"/>
    <xf numFmtId="0" fontId="69" fillId="0" borderId="43" applyNumberFormat="0" applyFill="0" applyAlignment="0" applyProtection="0"/>
    <xf numFmtId="0" fontId="69" fillId="0" borderId="43" applyNumberFormat="0" applyFill="0" applyAlignment="0" applyProtection="0"/>
    <xf numFmtId="0" fontId="69" fillId="0" borderId="43" applyNumberFormat="0" applyFill="0" applyAlignment="0" applyProtection="0"/>
    <xf numFmtId="0" fontId="69" fillId="0" borderId="43" applyNumberFormat="0" applyFill="0" applyAlignment="0" applyProtection="0"/>
    <xf numFmtId="0" fontId="69" fillId="0" borderId="43" applyNumberFormat="0" applyFill="0" applyAlignment="0" applyProtection="0"/>
    <xf numFmtId="0" fontId="69" fillId="0" borderId="43" applyNumberFormat="0" applyFill="0" applyAlignment="0" applyProtection="0"/>
    <xf numFmtId="0" fontId="69" fillId="0" borderId="43" applyNumberFormat="0" applyFill="0" applyAlignment="0" applyProtection="0"/>
    <xf numFmtId="0" fontId="69" fillId="0" borderId="43" applyNumberFormat="0" applyFill="0" applyAlignment="0" applyProtection="0"/>
    <xf numFmtId="0" fontId="69" fillId="0" borderId="43" applyNumberFormat="0" applyFill="0" applyAlignment="0" applyProtection="0"/>
    <xf numFmtId="0" fontId="70" fillId="0" borderId="3" applyNumberFormat="0" applyFill="0" applyAlignment="0" applyProtection="0"/>
    <xf numFmtId="0" fontId="70" fillId="0" borderId="3" applyNumberFormat="0" applyFill="0" applyAlignment="0" applyProtection="0"/>
    <xf numFmtId="0" fontId="70" fillId="0" borderId="3" applyNumberFormat="0" applyFill="0" applyAlignment="0" applyProtection="0"/>
    <xf numFmtId="0" fontId="70" fillId="0" borderId="3" applyNumberFormat="0" applyFill="0" applyAlignment="0" applyProtection="0"/>
    <xf numFmtId="0" fontId="70" fillId="0" borderId="3" applyNumberFormat="0" applyFill="0" applyAlignment="0" applyProtection="0"/>
    <xf numFmtId="0" fontId="70" fillId="0" borderId="3" applyNumberFormat="0" applyFill="0" applyAlignment="0" applyProtection="0"/>
    <xf numFmtId="0" fontId="70" fillId="0" borderId="3" applyNumberFormat="0" applyFill="0" applyAlignment="0" applyProtection="0"/>
    <xf numFmtId="0" fontId="70" fillId="0" borderId="3" applyNumberFormat="0" applyFill="0" applyAlignment="0" applyProtection="0"/>
    <xf numFmtId="0" fontId="70" fillId="0" borderId="3" applyNumberFormat="0" applyFill="0" applyAlignment="0" applyProtection="0"/>
    <xf numFmtId="0" fontId="70" fillId="0" borderId="3" applyNumberFormat="0" applyFill="0" applyAlignment="0" applyProtection="0"/>
    <xf numFmtId="0" fontId="70" fillId="0" borderId="3" applyNumberFormat="0" applyFill="0" applyAlignment="0" applyProtection="0"/>
    <xf numFmtId="0" fontId="70" fillId="0" borderId="3" applyNumberFormat="0" applyFill="0" applyAlignment="0" applyProtection="0"/>
    <xf numFmtId="0" fontId="70" fillId="0" borderId="3" applyNumberFormat="0" applyFill="0" applyAlignment="0" applyProtection="0"/>
    <xf numFmtId="0" fontId="70" fillId="0" borderId="3" applyNumberFormat="0" applyFill="0" applyAlignment="0" applyProtection="0"/>
    <xf numFmtId="0" fontId="70" fillId="0" borderId="3" applyNumberFormat="0" applyFill="0" applyAlignment="0" applyProtection="0"/>
    <xf numFmtId="0" fontId="70" fillId="0" borderId="3" applyNumberFormat="0" applyFill="0" applyAlignment="0" applyProtection="0"/>
    <xf numFmtId="0" fontId="70" fillId="0" borderId="3" applyNumberFormat="0" applyFill="0" applyAlignment="0" applyProtection="0"/>
    <xf numFmtId="0" fontId="70" fillId="0" borderId="3" applyNumberFormat="0" applyFill="0" applyAlignment="0" applyProtection="0"/>
    <xf numFmtId="0" fontId="70" fillId="0" borderId="3" applyNumberFormat="0" applyFill="0" applyAlignment="0" applyProtection="0"/>
    <xf numFmtId="0" fontId="70" fillId="0" borderId="3" applyNumberFormat="0" applyFill="0" applyAlignment="0" applyProtection="0"/>
    <xf numFmtId="0" fontId="71" fillId="0" borderId="44" applyNumberFormat="0" applyFill="0" applyAlignment="0" applyProtection="0"/>
    <xf numFmtId="0" fontId="71" fillId="0" borderId="44" applyNumberFormat="0" applyFill="0" applyAlignment="0" applyProtection="0"/>
    <xf numFmtId="0" fontId="71" fillId="0" borderId="44" applyNumberFormat="0" applyFill="0" applyAlignment="0" applyProtection="0"/>
    <xf numFmtId="0" fontId="71" fillId="0" borderId="44" applyNumberFormat="0" applyFill="0" applyAlignment="0" applyProtection="0"/>
    <xf numFmtId="0" fontId="71" fillId="0" borderId="44" applyNumberFormat="0" applyFill="0" applyAlignment="0" applyProtection="0"/>
    <xf numFmtId="0" fontId="71" fillId="0" borderId="44" applyNumberFormat="0" applyFill="0" applyAlignment="0" applyProtection="0"/>
    <xf numFmtId="0" fontId="71" fillId="0" borderId="44" applyNumberFormat="0" applyFill="0" applyAlignment="0" applyProtection="0"/>
    <xf numFmtId="0" fontId="71" fillId="0" borderId="44" applyNumberFormat="0" applyFill="0" applyAlignment="0" applyProtection="0"/>
    <xf numFmtId="0" fontId="71" fillId="0" borderId="44" applyNumberFormat="0" applyFill="0" applyAlignment="0" applyProtection="0"/>
    <xf numFmtId="0" fontId="71" fillId="0" borderId="44" applyNumberFormat="0" applyFill="0" applyAlignment="0" applyProtection="0"/>
    <xf numFmtId="0" fontId="71" fillId="0" borderId="44" applyNumberFormat="0" applyFill="0" applyAlignment="0" applyProtection="0"/>
    <xf numFmtId="0" fontId="71" fillId="0" borderId="44" applyNumberFormat="0" applyFill="0" applyAlignment="0" applyProtection="0"/>
    <xf numFmtId="0" fontId="71" fillId="0" borderId="44" applyNumberFormat="0" applyFill="0" applyAlignment="0" applyProtection="0"/>
    <xf numFmtId="0" fontId="71" fillId="0" borderId="44" applyNumberFormat="0" applyFill="0" applyAlignment="0" applyProtection="0"/>
    <xf numFmtId="0" fontId="71" fillId="0" borderId="44" applyNumberFormat="0" applyFill="0" applyAlignment="0" applyProtection="0"/>
    <xf numFmtId="0" fontId="71" fillId="0" borderId="44" applyNumberFormat="0" applyFill="0" applyAlignment="0" applyProtection="0"/>
    <xf numFmtId="0" fontId="71" fillId="0" borderId="44" applyNumberFormat="0" applyFill="0" applyAlignment="0" applyProtection="0"/>
    <xf numFmtId="0" fontId="71" fillId="0" borderId="44" applyNumberFormat="0" applyFill="0" applyAlignment="0" applyProtection="0"/>
    <xf numFmtId="0" fontId="71" fillId="0" borderId="44" applyNumberFormat="0" applyFill="0" applyAlignment="0" applyProtection="0"/>
    <xf numFmtId="0" fontId="71" fillId="0" borderId="44" applyNumberFormat="0" applyFill="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2"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48" fillId="3" borderId="1" applyNumberFormat="0" applyAlignment="0" applyProtection="0"/>
    <xf numFmtId="0" fontId="48" fillId="3" borderId="1" applyNumberFormat="0" applyAlignment="0" applyProtection="0"/>
    <xf numFmtId="0" fontId="48" fillId="3" borderId="1" applyNumberFormat="0" applyAlignment="0" applyProtection="0"/>
    <xf numFmtId="0" fontId="48" fillId="3" borderId="1" applyNumberFormat="0" applyAlignment="0" applyProtection="0"/>
    <xf numFmtId="0" fontId="48" fillId="3" borderId="1" applyNumberFormat="0" applyAlignment="0" applyProtection="0"/>
    <xf numFmtId="0" fontId="48" fillId="3" borderId="1" applyNumberFormat="0" applyAlignment="0" applyProtection="0"/>
    <xf numFmtId="0" fontId="48" fillId="3" borderId="1" applyNumberFormat="0" applyAlignment="0" applyProtection="0"/>
    <xf numFmtId="0" fontId="48" fillId="3" borderId="1" applyNumberFormat="0" applyAlignment="0" applyProtection="0"/>
    <xf numFmtId="0" fontId="48" fillId="3" borderId="1" applyNumberFormat="0" applyAlignment="0" applyProtection="0"/>
    <xf numFmtId="0" fontId="48" fillId="3" borderId="1" applyNumberFormat="0" applyAlignment="0" applyProtection="0"/>
    <xf numFmtId="0" fontId="48" fillId="3" borderId="1" applyNumberFormat="0" applyAlignment="0" applyProtection="0"/>
    <xf numFmtId="0" fontId="48" fillId="3" borderId="1" applyNumberFormat="0" applyAlignment="0" applyProtection="0"/>
    <xf numFmtId="0" fontId="48" fillId="3" borderId="1" applyNumberFormat="0" applyAlignment="0" applyProtection="0"/>
    <xf numFmtId="0" fontId="48" fillId="3" borderId="1" applyNumberFormat="0" applyAlignment="0" applyProtection="0"/>
    <xf numFmtId="0" fontId="48" fillId="3" borderId="1" applyNumberFormat="0" applyAlignment="0" applyProtection="0"/>
    <xf numFmtId="0" fontId="48" fillId="3" borderId="1" applyNumberFormat="0" applyAlignment="0" applyProtection="0"/>
    <xf numFmtId="0" fontId="48" fillId="3" borderId="1" applyNumberFormat="0" applyAlignment="0" applyProtection="0"/>
    <xf numFmtId="0" fontId="48" fillId="3" borderId="1" applyNumberFormat="0" applyAlignment="0" applyProtection="0"/>
    <xf numFmtId="0" fontId="48" fillId="3" borderId="1" applyNumberFormat="0" applyAlignment="0" applyProtection="0"/>
    <xf numFmtId="0" fontId="48" fillId="3" borderId="1" applyNumberFormat="0" applyAlignment="0" applyProtection="0"/>
    <xf numFmtId="0" fontId="49" fillId="0" borderId="4"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181" fontId="74" fillId="0" borderId="0" applyFont="0" applyFill="0" applyBorder="0" applyProtection="0">
      <alignment horizontal="right"/>
    </xf>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50"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 fillId="0" borderId="0"/>
    <xf numFmtId="0" fontId="3" fillId="0" borderId="0"/>
    <xf numFmtId="0" fontId="54" fillId="0" borderId="0"/>
    <xf numFmtId="0" fontId="54" fillId="0" borderId="0"/>
    <xf numFmtId="0" fontId="54" fillId="0" borderId="0"/>
    <xf numFmtId="0" fontId="3" fillId="0" borderId="0"/>
    <xf numFmtId="0" fontId="3" fillId="0" borderId="0"/>
    <xf numFmtId="0" fontId="3"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4" fillId="0" borderId="0"/>
    <xf numFmtId="0" fontId="54" fillId="0" borderId="0"/>
    <xf numFmtId="0" fontId="54" fillId="0" borderId="0"/>
    <xf numFmtId="0" fontId="54" fillId="0" borderId="0"/>
    <xf numFmtId="0" fontId="5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4" fillId="0" borderId="0"/>
    <xf numFmtId="0" fontId="54" fillId="0" borderId="0"/>
    <xf numFmtId="0" fontId="54" fillId="0" borderId="0"/>
    <xf numFmtId="0" fontId="54" fillId="0" borderId="0"/>
    <xf numFmtId="0" fontId="5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4" fillId="0" borderId="0"/>
    <xf numFmtId="0" fontId="7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4" fillId="0" borderId="0"/>
    <xf numFmtId="0" fontId="54" fillId="0" borderId="0"/>
    <xf numFmtId="0" fontId="54" fillId="0" borderId="0"/>
    <xf numFmtId="0" fontId="54" fillId="0" borderId="0"/>
    <xf numFmtId="0" fontId="7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5" fillId="0" borderId="0"/>
    <xf numFmtId="0" fontId="75" fillId="0" borderId="0"/>
    <xf numFmtId="0" fontId="75" fillId="0" borderId="0"/>
    <xf numFmtId="0" fontId="75" fillId="0" borderId="0"/>
    <xf numFmtId="0" fontId="75" fillId="0" borderId="0"/>
    <xf numFmtId="0" fontId="7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4" fillId="0" borderId="0"/>
    <xf numFmtId="0" fontId="54" fillId="0" borderId="0"/>
    <xf numFmtId="0" fontId="54" fillId="0" borderId="0"/>
    <xf numFmtId="0" fontId="54" fillId="0" borderId="0"/>
    <xf numFmtId="0" fontId="3" fillId="0" borderId="0"/>
    <xf numFmtId="0" fontId="3" fillId="0" borderId="0"/>
    <xf numFmtId="0" fontId="3" fillId="0" borderId="0"/>
    <xf numFmtId="0" fontId="5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4" fillId="0" borderId="0"/>
    <xf numFmtId="0" fontId="54" fillId="0" borderId="0"/>
    <xf numFmtId="0" fontId="54" fillId="0" borderId="0"/>
    <xf numFmtId="0" fontId="54" fillId="0" borderId="0"/>
    <xf numFmtId="0" fontId="54" fillId="0" borderId="0"/>
    <xf numFmtId="0" fontId="54" fillId="0" borderId="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3" fillId="4" borderId="5" applyNumberFormat="0" applyFont="0" applyAlignment="0" applyProtection="0"/>
    <xf numFmtId="0" fontId="51" fillId="6" borderId="6" applyNumberFormat="0" applyAlignment="0" applyProtection="0"/>
    <xf numFmtId="0" fontId="51" fillId="6" borderId="6" applyNumberFormat="0" applyAlignment="0" applyProtection="0"/>
    <xf numFmtId="0" fontId="51" fillId="6" borderId="6" applyNumberFormat="0" applyAlignment="0" applyProtection="0"/>
    <xf numFmtId="0" fontId="51" fillId="6" borderId="6" applyNumberFormat="0" applyAlignment="0" applyProtection="0"/>
    <xf numFmtId="0" fontId="51" fillId="6" borderId="6" applyNumberFormat="0" applyAlignment="0" applyProtection="0"/>
    <xf numFmtId="0" fontId="51" fillId="6" borderId="6" applyNumberFormat="0" applyAlignment="0" applyProtection="0"/>
    <xf numFmtId="0" fontId="51" fillId="6" borderId="6" applyNumberFormat="0" applyAlignment="0" applyProtection="0"/>
    <xf numFmtId="0" fontId="51" fillId="6" borderId="6" applyNumberFormat="0" applyAlignment="0" applyProtection="0"/>
    <xf numFmtId="0" fontId="51" fillId="6" borderId="6" applyNumberFormat="0" applyAlignment="0" applyProtection="0"/>
    <xf numFmtId="0" fontId="51" fillId="6" borderId="6" applyNumberFormat="0" applyAlignment="0" applyProtection="0"/>
    <xf numFmtId="0" fontId="51" fillId="6" borderId="6" applyNumberFormat="0" applyAlignment="0" applyProtection="0"/>
    <xf numFmtId="0" fontId="51" fillId="6" borderId="6" applyNumberFormat="0" applyAlignment="0" applyProtection="0"/>
    <xf numFmtId="0" fontId="51" fillId="6" borderId="6" applyNumberFormat="0" applyAlignment="0" applyProtection="0"/>
    <xf numFmtId="0" fontId="51" fillId="6" borderId="6" applyNumberFormat="0" applyAlignment="0" applyProtection="0"/>
    <xf numFmtId="0" fontId="51" fillId="6" borderId="6" applyNumberFormat="0" applyAlignment="0" applyProtection="0"/>
    <xf numFmtId="0" fontId="51" fillId="6" borderId="6" applyNumberFormat="0" applyAlignment="0" applyProtection="0"/>
    <xf numFmtId="0" fontId="51" fillId="6" borderId="6" applyNumberFormat="0" applyAlignment="0" applyProtection="0"/>
    <xf numFmtId="0" fontId="51" fillId="6" borderId="6" applyNumberFormat="0" applyAlignment="0" applyProtection="0"/>
    <xf numFmtId="0" fontId="51" fillId="6" borderId="6" applyNumberFormat="0" applyAlignment="0" applyProtection="0"/>
    <xf numFmtId="0" fontId="51" fillId="6" borderId="6" applyNumberFormat="0" applyAlignment="0" applyProtection="0"/>
    <xf numFmtId="175" fontId="38" fillId="2" borderId="0">
      <alignment horizontal="right"/>
    </xf>
    <xf numFmtId="40" fontId="76" fillId="17" borderId="0">
      <alignment horizontal="right"/>
    </xf>
    <xf numFmtId="40" fontId="76" fillId="17" borderId="0">
      <alignment horizontal="right"/>
    </xf>
    <xf numFmtId="0" fontId="77" fillId="10" borderId="0">
      <alignment horizontal="center"/>
    </xf>
    <xf numFmtId="0" fontId="78" fillId="17" borderId="0">
      <alignment horizontal="right"/>
    </xf>
    <xf numFmtId="0" fontId="78" fillId="17" borderId="0">
      <alignment horizontal="right"/>
    </xf>
    <xf numFmtId="0" fontId="79" fillId="32" borderId="25"/>
    <xf numFmtId="0" fontId="80" fillId="17" borderId="25"/>
    <xf numFmtId="0" fontId="80" fillId="17" borderId="25"/>
    <xf numFmtId="0" fontId="80" fillId="0" borderId="0" applyBorder="0">
      <alignment horizontal="centerContinuous"/>
    </xf>
    <xf numFmtId="0" fontId="81" fillId="32" borderId="0" applyBorder="0">
      <alignment horizontal="centerContinuous"/>
    </xf>
    <xf numFmtId="0" fontId="82" fillId="0" borderId="0" applyFill="0" applyBorder="0" applyProtection="0">
      <alignment horizontal="left"/>
    </xf>
    <xf numFmtId="0" fontId="83" fillId="0" borderId="0" applyFill="0" applyBorder="0" applyProtection="0">
      <alignment horizontal="left"/>
    </xf>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4" fillId="0" borderId="0" applyFont="0" applyFill="0" applyBorder="0" applyAlignment="0" applyProtection="0"/>
    <xf numFmtId="9" fontId="2" fillId="0" borderId="0" applyFont="0" applyFill="0" applyBorder="0" applyAlignment="0" applyProtection="0"/>
    <xf numFmtId="9" fontId="54"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5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4" fillId="0" borderId="0" applyFont="0" applyFill="0" applyBorder="0" applyAlignment="0" applyProtection="0"/>
    <xf numFmtId="9" fontId="2" fillId="0" borderId="0" applyFont="0" applyFill="0" applyBorder="0" applyAlignment="0" applyProtection="0"/>
    <xf numFmtId="9" fontId="54" fillId="0" borderId="0" applyFont="0" applyFill="0" applyBorder="0" applyAlignment="0" applyProtection="0"/>
    <xf numFmtId="9" fontId="2" fillId="0" borderId="0" applyFont="0" applyFill="0" applyBorder="0" applyAlignment="0" applyProtection="0"/>
    <xf numFmtId="9" fontId="54" fillId="0" borderId="0" applyFont="0" applyFill="0" applyBorder="0" applyAlignment="0" applyProtection="0"/>
    <xf numFmtId="9" fontId="3" fillId="0" borderId="0" applyFont="0" applyFill="0" applyBorder="0" applyAlignment="0" applyProtection="0"/>
    <xf numFmtId="182" fontId="68" fillId="0" borderId="0" applyFont="0" applyFill="0" applyBorder="0" applyProtection="0">
      <alignment horizontal="right"/>
    </xf>
    <xf numFmtId="0" fontId="84" fillId="33" borderId="0" applyNumberFormat="0" applyFont="0" applyBorder="0" applyAlignment="0" applyProtection="0"/>
    <xf numFmtId="0" fontId="18" fillId="0" borderId="0" applyFill="0" applyBorder="0" applyProtection="0">
      <alignment horizontal="center" vertical="center"/>
    </xf>
    <xf numFmtId="0" fontId="18" fillId="0" borderId="0" applyFill="0" applyBorder="0" applyProtection="0"/>
    <xf numFmtId="0" fontId="4" fillId="0" borderId="0" applyFill="0" applyBorder="0" applyProtection="0">
      <alignment horizontal="left"/>
    </xf>
    <xf numFmtId="0" fontId="85" fillId="0" borderId="0" applyFill="0" applyBorder="0" applyProtection="0">
      <alignment horizontal="left" vertical="top"/>
    </xf>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52" fillId="0" borderId="45" applyNumberFormat="0" applyFill="0" applyAlignment="0" applyProtection="0"/>
    <xf numFmtId="0" fontId="52" fillId="0" borderId="45" applyNumberFormat="0" applyFill="0" applyAlignment="0" applyProtection="0"/>
    <xf numFmtId="0" fontId="52" fillId="0" borderId="45" applyNumberFormat="0" applyFill="0" applyAlignment="0" applyProtection="0"/>
    <xf numFmtId="0" fontId="52" fillId="0" borderId="45" applyNumberFormat="0" applyFill="0" applyAlignment="0" applyProtection="0"/>
    <xf numFmtId="0" fontId="52" fillId="0" borderId="45" applyNumberFormat="0" applyFill="0" applyAlignment="0" applyProtection="0"/>
    <xf numFmtId="0" fontId="52" fillId="0" borderId="45" applyNumberFormat="0" applyFill="0" applyAlignment="0" applyProtection="0"/>
    <xf numFmtId="0" fontId="52" fillId="0" borderId="45" applyNumberFormat="0" applyFill="0" applyAlignment="0" applyProtection="0"/>
    <xf numFmtId="0" fontId="52" fillId="0" borderId="45" applyNumberFormat="0" applyFill="0" applyAlignment="0" applyProtection="0"/>
    <xf numFmtId="0" fontId="52" fillId="0" borderId="45" applyNumberFormat="0" applyFill="0" applyAlignment="0" applyProtection="0"/>
    <xf numFmtId="0" fontId="52" fillId="0" borderId="45" applyNumberFormat="0" applyFill="0" applyAlignment="0" applyProtection="0"/>
    <xf numFmtId="0" fontId="52" fillId="0" borderId="45" applyNumberFormat="0" applyFill="0" applyAlignment="0" applyProtection="0"/>
    <xf numFmtId="0" fontId="52" fillId="0" borderId="45" applyNumberFormat="0" applyFill="0" applyAlignment="0" applyProtection="0"/>
    <xf numFmtId="0" fontId="52" fillId="0" borderId="45" applyNumberFormat="0" applyFill="0" applyAlignment="0" applyProtection="0"/>
    <xf numFmtId="0" fontId="52" fillId="0" borderId="45" applyNumberFormat="0" applyFill="0" applyAlignment="0" applyProtection="0"/>
    <xf numFmtId="0" fontId="52" fillId="0" borderId="45" applyNumberFormat="0" applyFill="0" applyAlignment="0" applyProtection="0"/>
    <xf numFmtId="0" fontId="52" fillId="0" borderId="45" applyNumberFormat="0" applyFill="0" applyAlignment="0" applyProtection="0"/>
    <xf numFmtId="0" fontId="52" fillId="0" borderId="45" applyNumberFormat="0" applyFill="0" applyAlignment="0" applyProtection="0"/>
    <xf numFmtId="0" fontId="52" fillId="0" borderId="45" applyNumberFormat="0" applyFill="0" applyAlignment="0" applyProtection="0"/>
    <xf numFmtId="0" fontId="52" fillId="0" borderId="45" applyNumberFormat="0" applyFill="0" applyAlignment="0" applyProtection="0"/>
    <xf numFmtId="0" fontId="52" fillId="0" borderId="45"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179" fontId="68" fillId="0" borderId="0" applyFont="0" applyFill="0" applyBorder="0" applyProtection="0">
      <alignment horizontal="right"/>
    </xf>
    <xf numFmtId="0" fontId="3" fillId="0" borderId="0"/>
    <xf numFmtId="0" fontId="54" fillId="0" borderId="0"/>
    <xf numFmtId="0" fontId="3" fillId="0" borderId="0"/>
    <xf numFmtId="44" fontId="54" fillId="0" borderId="0" applyFont="0" applyFill="0" applyBorder="0" applyAlignment="0" applyProtection="0"/>
    <xf numFmtId="44" fontId="54" fillId="0" borderId="0" applyFont="0" applyFill="0" applyBorder="0" applyAlignment="0" applyProtection="0"/>
    <xf numFmtId="0" fontId="72" fillId="0" borderId="0" applyNumberFormat="0" applyFill="0" applyBorder="0" applyAlignment="0" applyProtection="0">
      <alignment vertical="top"/>
      <protection locked="0"/>
    </xf>
    <xf numFmtId="0" fontId="54" fillId="0" borderId="0"/>
    <xf numFmtId="0" fontId="54" fillId="0" borderId="0"/>
    <xf numFmtId="44" fontId="3" fillId="0" borderId="0" applyFont="0" applyFill="0" applyBorder="0" applyAlignment="0" applyProtection="0"/>
    <xf numFmtId="44" fontId="3" fillId="0" borderId="0" applyFont="0" applyFill="0" applyBorder="0" applyAlignment="0" applyProtection="0"/>
    <xf numFmtId="0" fontId="20" fillId="0" borderId="0" applyNumberFormat="0" applyFill="0" applyBorder="0" applyAlignment="0" applyProtection="0">
      <alignment vertical="top"/>
      <protection locked="0"/>
    </xf>
    <xf numFmtId="0" fontId="87" fillId="0" borderId="0" applyNumberFormat="0" applyFill="0" applyBorder="0" applyAlignment="0" applyProtection="0">
      <alignment vertical="top"/>
      <protection locked="0"/>
    </xf>
    <xf numFmtId="44" fontId="2" fillId="0" borderId="0" applyFont="0" applyFill="0" applyBorder="0" applyAlignment="0" applyProtection="0"/>
    <xf numFmtId="44" fontId="54" fillId="0" borderId="0" applyFont="0" applyFill="0" applyBorder="0" applyAlignment="0" applyProtection="0"/>
    <xf numFmtId="0" fontId="54" fillId="0" borderId="0"/>
    <xf numFmtId="0" fontId="54" fillId="0" borderId="0"/>
    <xf numFmtId="43" fontId="54" fillId="0" borderId="0" applyFont="0" applyFill="0" applyBorder="0" applyAlignment="0" applyProtection="0"/>
    <xf numFmtId="9" fontId="54" fillId="0" borderId="0" applyFont="0" applyFill="0" applyBorder="0" applyAlignment="0" applyProtection="0"/>
    <xf numFmtId="0" fontId="2" fillId="3" borderId="0" applyNumberFormat="0" applyBorder="0" applyAlignment="0" applyProtection="0"/>
    <xf numFmtId="0" fontId="2" fillId="7" borderId="0" applyNumberFormat="0" applyBorder="0" applyAlignment="0" applyProtection="0"/>
    <xf numFmtId="0" fontId="2" fillId="4"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2" fillId="31" borderId="0" applyNumberFormat="0" applyBorder="0" applyAlignment="0" applyProtection="0"/>
    <xf numFmtId="0" fontId="2" fillId="6" borderId="0" applyNumberFormat="0" applyBorder="0" applyAlignment="0" applyProtection="0"/>
    <xf numFmtId="0" fontId="2" fillId="31" borderId="0" applyNumberFormat="0" applyBorder="0" applyAlignment="0" applyProtection="0"/>
    <xf numFmtId="0" fontId="42" fillId="9" borderId="0" applyNumberFormat="0" applyBorder="0" applyAlignment="0" applyProtection="0"/>
    <xf numFmtId="0" fontId="42" fillId="31" borderId="0" applyNumberFormat="0" applyBorder="0" applyAlignment="0" applyProtection="0"/>
    <xf numFmtId="0" fontId="42" fillId="6" borderId="0" applyNumberFormat="0" applyBorder="0" applyAlignment="0" applyProtection="0"/>
    <xf numFmtId="0" fontId="42" fillId="7" borderId="0" applyNumberFormat="0" applyBorder="0" applyAlignment="0" applyProtection="0"/>
    <xf numFmtId="0" fontId="42" fillId="9" borderId="0" applyNumberFormat="0" applyBorder="0" applyAlignment="0" applyProtection="0"/>
    <xf numFmtId="0" fontId="42" fillId="36" borderId="0" applyNumberFormat="0" applyBorder="0" applyAlignment="0" applyProtection="0"/>
    <xf numFmtId="0" fontId="44" fillId="2" borderId="1" applyNumberFormat="0" applyAlignment="0" applyProtection="0"/>
    <xf numFmtId="43" fontId="2" fillId="0" borderId="0" applyFont="0" applyFill="0" applyBorder="0" applyAlignment="0" applyProtection="0"/>
    <xf numFmtId="3" fontId="3" fillId="0" borderId="0" applyFont="0" applyFill="0" applyBorder="0" applyAlignment="0" applyProtection="0"/>
    <xf numFmtId="44" fontId="7" fillId="0" borderId="0" applyFont="0" applyFill="0" applyBorder="0" applyAlignment="0" applyProtection="0"/>
    <xf numFmtId="44" fontId="84" fillId="0" borderId="0" applyFont="0" applyFill="0" applyBorder="0" applyAlignment="0" applyProtection="0"/>
    <xf numFmtId="5" fontId="3" fillId="0" borderId="0" applyFont="0" applyFill="0" applyBorder="0" applyAlignment="0" applyProtection="0"/>
    <xf numFmtId="14" fontId="3" fillId="0" borderId="0" applyFont="0" applyFill="0" applyBorder="0" applyAlignment="0" applyProtection="0"/>
    <xf numFmtId="2" fontId="3" fillId="0" borderId="0" applyFont="0" applyFill="0" applyBorder="0" applyAlignment="0" applyProtection="0"/>
    <xf numFmtId="0" fontId="24" fillId="0" borderId="0" applyNumberFormat="0" applyFont="0" applyFill="0" applyAlignment="0" applyProtection="0"/>
    <xf numFmtId="0" fontId="9" fillId="0" borderId="0" applyNumberFormat="0" applyFont="0" applyFill="0" applyAlignment="0" applyProtection="0"/>
    <xf numFmtId="0" fontId="91" fillId="0" borderId="49" applyNumberFormat="0" applyFill="0" applyAlignment="0" applyProtection="0"/>
    <xf numFmtId="0" fontId="91" fillId="0" borderId="0" applyNumberFormat="0" applyFill="0" applyBorder="0" applyAlignment="0" applyProtection="0"/>
    <xf numFmtId="0" fontId="88"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48" fillId="31" borderId="1" applyNumberFormat="0" applyAlignment="0" applyProtection="0"/>
    <xf numFmtId="0" fontId="15" fillId="0" borderId="0"/>
    <xf numFmtId="0" fontId="89" fillId="0" borderId="0"/>
    <xf numFmtId="0" fontId="3" fillId="0" borderId="0">
      <alignment horizontal="left"/>
    </xf>
    <xf numFmtId="0" fontId="3" fillId="0" borderId="0">
      <alignment horizontal="left"/>
    </xf>
    <xf numFmtId="0" fontId="3" fillId="0" borderId="0">
      <alignment horizontal="left"/>
    </xf>
    <xf numFmtId="0" fontId="3" fillId="0" borderId="0">
      <alignment horizontal="left"/>
    </xf>
    <xf numFmtId="0" fontId="15" fillId="0" borderId="0"/>
    <xf numFmtId="0" fontId="3" fillId="0" borderId="0">
      <alignment horizontal="left"/>
    </xf>
    <xf numFmtId="0" fontId="3" fillId="0" borderId="0">
      <alignment horizontal="left"/>
    </xf>
    <xf numFmtId="0" fontId="3" fillId="0" borderId="0">
      <alignment horizontal="left"/>
    </xf>
    <xf numFmtId="0" fontId="3" fillId="0" borderId="0"/>
    <xf numFmtId="0" fontId="3" fillId="0" borderId="0">
      <alignment horizontal="left"/>
    </xf>
    <xf numFmtId="0" fontId="7" fillId="0" borderId="0"/>
    <xf numFmtId="0" fontId="2" fillId="0" borderId="0"/>
    <xf numFmtId="0" fontId="7" fillId="0" borderId="0"/>
    <xf numFmtId="0" fontId="3" fillId="0" borderId="0">
      <alignment horizontal="left"/>
    </xf>
    <xf numFmtId="0" fontId="3" fillId="0" borderId="0">
      <alignment horizontal="left"/>
    </xf>
    <xf numFmtId="0" fontId="2" fillId="0" borderId="0"/>
    <xf numFmtId="0" fontId="3" fillId="0" borderId="0">
      <alignment horizontal="left"/>
    </xf>
    <xf numFmtId="0" fontId="3" fillId="0" borderId="0">
      <alignment horizontal="left"/>
    </xf>
    <xf numFmtId="0" fontId="2" fillId="0" borderId="0"/>
    <xf numFmtId="0" fontId="3" fillId="0" borderId="0">
      <alignment horizontal="left"/>
    </xf>
    <xf numFmtId="0" fontId="89" fillId="0" borderId="0"/>
    <xf numFmtId="0" fontId="89" fillId="0" borderId="0"/>
    <xf numFmtId="0" fontId="89" fillId="0" borderId="0"/>
    <xf numFmtId="0" fontId="92" fillId="4" borderId="5" applyNumberFormat="0" applyFont="0" applyAlignment="0" applyProtection="0"/>
    <xf numFmtId="0" fontId="51" fillId="2" borderId="6" applyNumberFormat="0" applyAlignment="0" applyProtection="0"/>
    <xf numFmtId="175" fontId="38" fillId="2" borderId="0">
      <alignment horizontal="right"/>
    </xf>
    <xf numFmtId="0" fontId="77" fillId="10" borderId="0">
      <alignment horizontal="center"/>
    </xf>
    <xf numFmtId="0" fontId="79" fillId="32" borderId="25"/>
    <xf numFmtId="0" fontId="80" fillId="17" borderId="25"/>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84" fillId="0" borderId="0" applyFont="0" applyFill="0" applyBorder="0" applyAlignment="0" applyProtection="0"/>
    <xf numFmtId="0" fontId="90" fillId="0" borderId="0" applyNumberFormat="0" applyFill="0" applyBorder="0" applyAlignment="0" applyProtection="0"/>
    <xf numFmtId="0" fontId="3" fillId="0" borderId="50" applyNumberFormat="0" applyFont="0" applyBorder="0" applyAlignment="0" applyProtection="0"/>
    <xf numFmtId="0" fontId="102" fillId="0" borderId="0" applyNumberFormat="0" applyFill="0" applyBorder="0" applyAlignment="0" applyProtection="0">
      <alignment horizontal="left"/>
    </xf>
    <xf numFmtId="0" fontId="105" fillId="0" borderId="0" applyNumberFormat="0" applyFill="0" applyBorder="0" applyAlignment="0" applyProtection="0">
      <alignment horizontal="left"/>
    </xf>
    <xf numFmtId="0" fontId="1" fillId="0" borderId="0"/>
    <xf numFmtId="43" fontId="15" fillId="0" borderId="0" applyFont="0" applyFill="0" applyBorder="0" applyAlignment="0" applyProtection="0"/>
    <xf numFmtId="0" fontId="1" fillId="0" borderId="0"/>
    <xf numFmtId="0" fontId="1" fillId="0" borderId="0"/>
    <xf numFmtId="0" fontId="1" fillId="0" borderId="0"/>
    <xf numFmtId="43" fontId="115" fillId="0" borderId="0" applyFont="0" applyFill="0" applyBorder="0" applyAlignment="0" applyProtection="0"/>
    <xf numFmtId="0" fontId="1" fillId="0" borderId="0"/>
    <xf numFmtId="0" fontId="115" fillId="0" borderId="0"/>
    <xf numFmtId="44" fontId="23" fillId="0" borderId="0" applyFont="0" applyFill="0" applyBorder="0" applyAlignment="0" applyProtection="0"/>
    <xf numFmtId="0" fontId="15" fillId="0" borderId="0"/>
    <xf numFmtId="0" fontId="1" fillId="0" borderId="0"/>
    <xf numFmtId="44" fontId="3" fillId="0" borderId="0" applyFont="0" applyFill="0" applyBorder="0" applyAlignment="0" applyProtection="0"/>
    <xf numFmtId="0" fontId="72"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 fillId="0" borderId="0"/>
    <xf numFmtId="0" fontId="3" fillId="0" borderId="0"/>
    <xf numFmtId="0" fontId="3" fillId="0" borderId="0"/>
    <xf numFmtId="0" fontId="3" fillId="0" borderId="0"/>
    <xf numFmtId="0" fontId="1" fillId="0" borderId="0"/>
    <xf numFmtId="0" fontId="1" fillId="0" borderId="0"/>
    <xf numFmtId="0" fontId="117" fillId="0" borderId="0"/>
    <xf numFmtId="0" fontId="1" fillId="0" borderId="0"/>
    <xf numFmtId="0" fontId="3" fillId="0" borderId="0"/>
    <xf numFmtId="9" fontId="1" fillId="0" borderId="0" applyFont="0" applyFill="0" applyBorder="0" applyAlignment="0" applyProtection="0"/>
  </cellStyleXfs>
  <cellXfs count="631">
    <xf numFmtId="0" fontId="0" fillId="0" borderId="0" xfId="0">
      <alignment horizontal="left"/>
    </xf>
    <xf numFmtId="14" fontId="12" fillId="18" borderId="11" xfId="0" applyNumberFormat="1" applyFont="1" applyFill="1" applyBorder="1" applyAlignment="1" applyProtection="1">
      <alignment horizontal="center" vertical="center" wrapText="1"/>
      <protection locked="0"/>
    </xf>
    <xf numFmtId="8" fontId="12" fillId="17" borderId="12" xfId="0" applyNumberFormat="1" applyFont="1" applyFill="1" applyBorder="1" applyAlignment="1" applyProtection="1">
      <alignment horizontal="center" vertical="center" wrapText="1"/>
      <protection hidden="1"/>
    </xf>
    <xf numFmtId="3" fontId="12" fillId="17" borderId="12" xfId="0" applyNumberFormat="1" applyFont="1" applyFill="1" applyBorder="1" applyAlignment="1" applyProtection="1">
      <alignment horizontal="center" vertical="center" wrapText="1"/>
      <protection hidden="1"/>
    </xf>
    <xf numFmtId="14" fontId="12" fillId="17" borderId="13" xfId="0" applyNumberFormat="1" applyFont="1" applyFill="1" applyBorder="1" applyAlignment="1" applyProtection="1">
      <alignment horizontal="center" vertical="center" wrapText="1"/>
      <protection hidden="1"/>
    </xf>
    <xf numFmtId="0" fontId="12" fillId="17" borderId="13" xfId="0" applyFont="1" applyFill="1" applyBorder="1" applyAlignment="1" applyProtection="1">
      <alignment vertical="center"/>
      <protection hidden="1"/>
    </xf>
    <xf numFmtId="0" fontId="12" fillId="17" borderId="13" xfId="0" applyFont="1" applyFill="1" applyBorder="1" applyAlignment="1" applyProtection="1">
      <alignment horizontal="center" vertical="center" wrapText="1"/>
      <protection hidden="1"/>
    </xf>
    <xf numFmtId="0" fontId="12" fillId="17" borderId="12" xfId="0" applyFont="1" applyFill="1" applyBorder="1" applyAlignment="1" applyProtection="1">
      <alignment horizontal="center" vertical="center" wrapText="1"/>
      <protection hidden="1"/>
    </xf>
    <xf numFmtId="40" fontId="18" fillId="17" borderId="0" xfId="0" quotePrefix="1" applyNumberFormat="1" applyFont="1" applyFill="1" applyBorder="1" applyAlignment="1" applyProtection="1">
      <alignment horizontal="left" vertical="center" wrapText="1"/>
      <protection hidden="1"/>
    </xf>
    <xf numFmtId="8" fontId="12" fillId="18" borderId="17" xfId="0" applyNumberFormat="1" applyFont="1" applyFill="1" applyBorder="1" applyAlignment="1" applyProtection="1">
      <alignment horizontal="center" vertical="center" wrapText="1"/>
      <protection locked="0"/>
    </xf>
    <xf numFmtId="168" fontId="12" fillId="18" borderId="17" xfId="0" applyNumberFormat="1" applyFont="1" applyFill="1" applyBorder="1" applyAlignment="1" applyProtection="1">
      <alignment horizontal="center" vertical="center" wrapText="1"/>
      <protection locked="0"/>
    </xf>
    <xf numFmtId="3" fontId="12" fillId="18" borderId="17" xfId="0" applyNumberFormat="1" applyFont="1" applyFill="1" applyBorder="1" applyAlignment="1" applyProtection="1">
      <alignment horizontal="center" vertical="center" wrapText="1"/>
      <protection locked="0"/>
    </xf>
    <xf numFmtId="164" fontId="12" fillId="18" borderId="17" xfId="0" applyNumberFormat="1" applyFont="1" applyFill="1" applyBorder="1" applyAlignment="1" applyProtection="1">
      <alignment horizontal="center" vertical="center" wrapText="1"/>
      <protection locked="0"/>
    </xf>
    <xf numFmtId="1" fontId="12" fillId="18" borderId="17" xfId="0" applyNumberFormat="1" applyFont="1" applyFill="1" applyBorder="1" applyAlignment="1" applyProtection="1">
      <alignment horizontal="center" vertical="center" wrapText="1"/>
      <protection locked="0"/>
    </xf>
    <xf numFmtId="49" fontId="12" fillId="18" borderId="17" xfId="0" applyNumberFormat="1" applyFont="1" applyFill="1" applyBorder="1" applyAlignment="1" applyProtection="1">
      <alignment horizontal="center" vertical="center" wrapText="1"/>
      <protection locked="0"/>
    </xf>
    <xf numFmtId="0" fontId="3" fillId="0" borderId="10" xfId="0" applyFont="1" applyBorder="1" applyAlignment="1" applyProtection="1">
      <alignment horizontal="center" vertical="center" wrapText="1"/>
    </xf>
    <xf numFmtId="14" fontId="3" fillId="0" borderId="10" xfId="0" applyNumberFormat="1" applyFont="1" applyBorder="1" applyAlignment="1" applyProtection="1">
      <alignment horizontal="center" vertical="center" wrapText="1"/>
    </xf>
    <xf numFmtId="0" fontId="3" fillId="0" borderId="0" xfId="0" applyFont="1">
      <alignment horizontal="left"/>
    </xf>
    <xf numFmtId="0" fontId="0" fillId="17" borderId="0" xfId="0" applyFill="1" applyProtection="1">
      <alignment horizontal="left"/>
      <protection hidden="1"/>
    </xf>
    <xf numFmtId="0" fontId="0" fillId="17" borderId="0" xfId="0" applyFill="1" applyProtection="1">
      <alignment horizontal="left"/>
      <protection locked="0"/>
    </xf>
    <xf numFmtId="0" fontId="16" fillId="17" borderId="0" xfId="0" applyFont="1" applyFill="1">
      <alignment horizontal="left"/>
    </xf>
    <xf numFmtId="0" fontId="0" fillId="19" borderId="0" xfId="0" applyFill="1" applyProtection="1">
      <alignment horizontal="left"/>
      <protection locked="0"/>
    </xf>
    <xf numFmtId="0" fontId="0" fillId="19" borderId="0" xfId="0" applyFill="1">
      <alignment horizontal="left"/>
    </xf>
    <xf numFmtId="0" fontId="0" fillId="17" borderId="0" xfId="0" applyFill="1" applyBorder="1">
      <alignment horizontal="left"/>
    </xf>
    <xf numFmtId="0" fontId="0" fillId="17" borderId="0" xfId="0" applyFill="1">
      <alignment horizontal="left"/>
    </xf>
    <xf numFmtId="0" fontId="16" fillId="19" borderId="0" xfId="0" applyFont="1" applyFill="1">
      <alignment horizontal="left"/>
    </xf>
    <xf numFmtId="0" fontId="16" fillId="19" borderId="0" xfId="0" applyFont="1" applyFill="1" applyBorder="1">
      <alignment horizontal="left"/>
    </xf>
    <xf numFmtId="0" fontId="23" fillId="19" borderId="0" xfId="0" applyFont="1" applyFill="1">
      <alignment horizontal="left"/>
    </xf>
    <xf numFmtId="0" fontId="0" fillId="19" borderId="0" xfId="0" applyFill="1" applyBorder="1">
      <alignment horizontal="left"/>
    </xf>
    <xf numFmtId="0" fontId="4" fillId="17" borderId="0" xfId="0" quotePrefix="1" applyFont="1" applyFill="1" applyAlignment="1">
      <alignment horizontal="right"/>
    </xf>
    <xf numFmtId="0" fontId="20" fillId="17" borderId="0" xfId="0" quotePrefix="1" applyFont="1" applyFill="1" applyAlignment="1" applyProtection="1"/>
    <xf numFmtId="0" fontId="4" fillId="17" borderId="0" xfId="0" applyFont="1" applyFill="1" applyBorder="1">
      <alignment horizontal="left"/>
    </xf>
    <xf numFmtId="0" fontId="0" fillId="17" borderId="19" xfId="0" applyFill="1" applyBorder="1">
      <alignment horizontal="left"/>
    </xf>
    <xf numFmtId="0" fontId="0" fillId="17" borderId="20" xfId="0" applyFill="1" applyBorder="1">
      <alignment horizontal="left"/>
    </xf>
    <xf numFmtId="0" fontId="4" fillId="17" borderId="0" xfId="0" applyFont="1" applyFill="1" applyProtection="1">
      <alignment horizontal="left"/>
      <protection locked="0"/>
    </xf>
    <xf numFmtId="0" fontId="16" fillId="17" borderId="0" xfId="0" applyFont="1" applyFill="1" applyProtection="1">
      <alignment horizontal="left"/>
      <protection locked="0"/>
    </xf>
    <xf numFmtId="0" fontId="0" fillId="17" borderId="19" xfId="0" applyFill="1" applyBorder="1" applyProtection="1">
      <alignment horizontal="left"/>
      <protection locked="0"/>
    </xf>
    <xf numFmtId="0" fontId="0" fillId="17" borderId="20" xfId="0" applyFill="1" applyBorder="1" applyProtection="1">
      <alignment horizontal="left"/>
      <protection locked="0"/>
    </xf>
    <xf numFmtId="0" fontId="4" fillId="17" borderId="0" xfId="0" quotePrefix="1" applyFont="1" applyFill="1" applyAlignment="1" applyProtection="1">
      <alignment horizontal="right"/>
      <protection locked="0"/>
    </xf>
    <xf numFmtId="0" fontId="16" fillId="17" borderId="0" xfId="0" applyFont="1" applyFill="1" applyAlignment="1">
      <alignment vertical="top" wrapText="1"/>
    </xf>
    <xf numFmtId="0" fontId="4" fillId="17" borderId="0" xfId="0" applyFont="1" applyFill="1" applyBorder="1" applyAlignment="1" applyProtection="1">
      <alignment horizontal="center"/>
      <protection hidden="1"/>
    </xf>
    <xf numFmtId="0" fontId="16" fillId="17" borderId="0" xfId="0" applyFont="1" applyFill="1" applyProtection="1">
      <alignment horizontal="left"/>
      <protection hidden="1"/>
    </xf>
    <xf numFmtId="0" fontId="20" fillId="17" borderId="0" xfId="0" applyFont="1" applyFill="1" applyAlignment="1" applyProtection="1">
      <alignment horizontal="left"/>
      <protection locked="0"/>
    </xf>
    <xf numFmtId="0" fontId="20" fillId="17" borderId="0" xfId="0" applyFont="1" applyFill="1" applyAlignment="1" applyProtection="1">
      <alignment horizontal="left" vertical="center"/>
      <protection locked="0"/>
    </xf>
    <xf numFmtId="0" fontId="16" fillId="19" borderId="0" xfId="0" applyFont="1" applyFill="1" applyAlignment="1">
      <alignment horizontal="left"/>
    </xf>
    <xf numFmtId="0" fontId="19" fillId="17" borderId="0" xfId="0" applyFont="1" applyFill="1" applyProtection="1">
      <alignment horizontal="left"/>
    </xf>
    <xf numFmtId="0" fontId="16" fillId="17" borderId="0" xfId="0" applyFont="1" applyFill="1" applyProtection="1">
      <alignment horizontal="left"/>
    </xf>
    <xf numFmtId="0" fontId="22" fillId="17" borderId="0" xfId="0" applyFont="1" applyFill="1" applyProtection="1">
      <alignment horizontal="left"/>
    </xf>
    <xf numFmtId="0" fontId="23" fillId="17" borderId="0" xfId="0" applyFont="1" applyFill="1" applyProtection="1">
      <alignment horizontal="left"/>
    </xf>
    <xf numFmtId="0" fontId="4" fillId="17" borderId="0" xfId="0" quotePrefix="1" applyFont="1" applyFill="1" applyAlignment="1" applyProtection="1">
      <alignment horizontal="center" vertical="top"/>
    </xf>
    <xf numFmtId="0" fontId="16" fillId="17" borderId="0" xfId="0" applyFont="1" applyFill="1" applyAlignment="1" applyProtection="1">
      <alignment horizontal="left" vertical="top" wrapText="1"/>
    </xf>
    <xf numFmtId="0" fontId="4" fillId="17" borderId="0" xfId="0" applyFont="1" applyFill="1" applyAlignment="1" applyProtection="1">
      <alignment horizontal="center" vertical="top"/>
    </xf>
    <xf numFmtId="0" fontId="4" fillId="17" borderId="0" xfId="0" applyFont="1" applyFill="1" applyAlignment="1" applyProtection="1">
      <alignment horizontal="left" vertical="top"/>
    </xf>
    <xf numFmtId="0" fontId="4" fillId="17" borderId="0" xfId="0" applyFont="1" applyFill="1" applyAlignment="1" applyProtection="1">
      <alignment horizontal="left" wrapText="1"/>
    </xf>
    <xf numFmtId="0" fontId="16" fillId="17" borderId="0" xfId="0" applyFont="1" applyFill="1" applyAlignment="1" applyProtection="1">
      <alignment horizontal="left" vertical="center" wrapText="1"/>
    </xf>
    <xf numFmtId="0" fontId="16" fillId="17" borderId="0" xfId="0" applyFont="1" applyFill="1" applyAlignment="1" applyProtection="1">
      <alignment horizontal="left" vertical="center"/>
    </xf>
    <xf numFmtId="0" fontId="16" fillId="17" borderId="0" xfId="0" applyFont="1" applyFill="1" applyAlignment="1" applyProtection="1">
      <alignment horizontal="left" vertical="center" indent="2"/>
    </xf>
    <xf numFmtId="0" fontId="4" fillId="17" borderId="0" xfId="0" applyFont="1" applyFill="1" applyAlignment="1" applyProtection="1">
      <alignment horizontal="left"/>
    </xf>
    <xf numFmtId="0" fontId="16" fillId="17" borderId="0" xfId="0" applyFont="1" applyFill="1" applyAlignment="1" applyProtection="1">
      <alignment horizontal="left" vertical="center" indent="4"/>
    </xf>
    <xf numFmtId="0" fontId="16" fillId="17" borderId="0" xfId="0" applyFont="1" applyFill="1" applyAlignment="1" applyProtection="1">
      <alignment horizontal="left" indent="3"/>
    </xf>
    <xf numFmtId="0" fontId="4" fillId="17" borderId="0" xfId="0" applyFont="1" applyFill="1" applyProtection="1">
      <alignment horizontal="left"/>
    </xf>
    <xf numFmtId="0" fontId="16" fillId="17" borderId="0" xfId="0" applyFont="1" applyFill="1" applyAlignment="1" applyProtection="1">
      <alignment horizontal="left" vertical="center" wrapText="1" indent="2"/>
    </xf>
    <xf numFmtId="0" fontId="8" fillId="17" borderId="0" xfId="0" applyFont="1" applyFill="1" applyBorder="1" applyAlignment="1" applyProtection="1">
      <alignment vertical="center"/>
      <protection hidden="1"/>
    </xf>
    <xf numFmtId="0" fontId="19" fillId="17" borderId="0" xfId="0" applyFont="1" applyFill="1" applyProtection="1">
      <alignment horizontal="left"/>
      <protection hidden="1"/>
    </xf>
    <xf numFmtId="0" fontId="20" fillId="17" borderId="0" xfId="0" quotePrefix="1" applyFont="1" applyFill="1" applyAlignment="1" applyProtection="1">
      <alignment horizontal="left"/>
    </xf>
    <xf numFmtId="0" fontId="16" fillId="17" borderId="0" xfId="0" applyFont="1" applyFill="1" applyBorder="1">
      <alignment horizontal="left"/>
    </xf>
    <xf numFmtId="3" fontId="12" fillId="18" borderId="17" xfId="0" applyNumberFormat="1" applyFont="1" applyFill="1" applyBorder="1" applyAlignment="1" applyProtection="1">
      <alignment horizontal="center" vertical="center"/>
      <protection locked="0"/>
    </xf>
    <xf numFmtId="49" fontId="12" fillId="18" borderId="17" xfId="0" applyNumberFormat="1" applyFont="1" applyFill="1" applyBorder="1" applyAlignment="1" applyProtection="1">
      <alignment horizontal="center" vertical="center"/>
      <protection locked="0"/>
    </xf>
    <xf numFmtId="49" fontId="12" fillId="18" borderId="10" xfId="0" applyNumberFormat="1" applyFont="1" applyFill="1" applyBorder="1" applyAlignment="1" applyProtection="1">
      <alignment horizontal="center" vertical="center"/>
      <protection locked="0"/>
    </xf>
    <xf numFmtId="0" fontId="14" fillId="0" borderId="10" xfId="0" applyFont="1" applyBorder="1" applyAlignment="1" applyProtection="1">
      <alignment horizontal="center"/>
    </xf>
    <xf numFmtId="14" fontId="15" fillId="0" borderId="10" xfId="0" applyNumberFormat="1" applyFont="1" applyBorder="1" applyAlignment="1" applyProtection="1">
      <alignment vertical="center" wrapText="1"/>
    </xf>
    <xf numFmtId="0" fontId="15" fillId="0" borderId="10" xfId="0" applyFont="1" applyBorder="1" applyAlignment="1" applyProtection="1">
      <alignment vertical="center" wrapText="1"/>
    </xf>
    <xf numFmtId="0" fontId="21" fillId="19" borderId="0" xfId="0" applyFont="1" applyFill="1" applyBorder="1" applyAlignment="1" applyProtection="1">
      <alignment vertical="center"/>
    </xf>
    <xf numFmtId="0" fontId="12" fillId="17" borderId="17" xfId="0" applyFont="1" applyFill="1" applyBorder="1" applyAlignment="1" applyProtection="1">
      <alignment horizontal="center" vertical="center"/>
      <protection hidden="1"/>
    </xf>
    <xf numFmtId="0" fontId="3" fillId="0" borderId="10" xfId="0" applyFont="1" applyBorder="1" applyAlignment="1" applyProtection="1">
      <alignment vertical="center" wrapText="1"/>
    </xf>
    <xf numFmtId="0" fontId="12" fillId="20" borderId="10" xfId="0" applyFont="1" applyFill="1" applyBorder="1" applyAlignment="1" applyProtection="1">
      <alignment horizontal="center" textRotation="90" wrapText="1"/>
      <protection hidden="1"/>
    </xf>
    <xf numFmtId="0" fontId="12" fillId="20" borderId="9" xfId="0" applyFont="1" applyFill="1" applyBorder="1" applyAlignment="1" applyProtection="1">
      <alignment horizontal="center" textRotation="90" wrapText="1"/>
      <protection hidden="1"/>
    </xf>
    <xf numFmtId="0" fontId="30" fillId="20" borderId="10" xfId="0" applyFont="1" applyFill="1" applyBorder="1" applyAlignment="1" applyProtection="1">
      <alignment horizontal="center" textRotation="90" wrapText="1"/>
      <protection hidden="1"/>
    </xf>
    <xf numFmtId="49" fontId="12" fillId="17" borderId="12" xfId="0" applyNumberFormat="1" applyFont="1" applyFill="1" applyBorder="1" applyAlignment="1" applyProtection="1">
      <alignment horizontal="center" vertical="center"/>
      <protection hidden="1"/>
    </xf>
    <xf numFmtId="49" fontId="12" fillId="20" borderId="18" xfId="0" applyNumberFormat="1" applyFont="1" applyFill="1" applyBorder="1" applyAlignment="1" applyProtection="1">
      <alignment horizontal="left" vertical="center"/>
    </xf>
    <xf numFmtId="164" fontId="12" fillId="20" borderId="14" xfId="0" applyNumberFormat="1" applyFont="1" applyFill="1" applyBorder="1" applyAlignment="1" applyProtection="1">
      <alignment horizontal="center" vertical="center"/>
      <protection locked="0"/>
    </xf>
    <xf numFmtId="0" fontId="10" fillId="20" borderId="0" xfId="0" applyFont="1" applyFill="1" applyBorder="1" applyAlignment="1" applyProtection="1">
      <alignment horizontal="right" vertical="center"/>
    </xf>
    <xf numFmtId="0" fontId="12" fillId="20" borderId="0" xfId="0" applyFont="1" applyFill="1" applyBorder="1" applyAlignment="1" applyProtection="1">
      <alignment horizontal="left" vertical="center"/>
      <protection locked="0"/>
    </xf>
    <xf numFmtId="0" fontId="12" fillId="20" borderId="0" xfId="0" applyFont="1" applyFill="1" applyAlignment="1" applyProtection="1">
      <alignment horizontal="left" vertical="center"/>
      <protection locked="0"/>
    </xf>
    <xf numFmtId="0" fontId="25" fillId="20" borderId="0" xfId="0" applyFont="1" applyFill="1" applyBorder="1" applyAlignment="1" applyProtection="1">
      <alignment horizontal="left" vertical="center"/>
      <protection locked="0"/>
    </xf>
    <xf numFmtId="8" fontId="25" fillId="20" borderId="0" xfId="0" applyNumberFormat="1" applyFont="1" applyFill="1" applyBorder="1" applyAlignment="1" applyProtection="1">
      <alignment horizontal="left" vertical="center"/>
      <protection locked="0"/>
    </xf>
    <xf numFmtId="49" fontId="12" fillId="20" borderId="23" xfId="0" applyNumberFormat="1" applyFont="1" applyFill="1" applyBorder="1" applyAlignment="1" applyProtection="1">
      <alignment horizontal="left" vertical="center"/>
    </xf>
    <xf numFmtId="177" fontId="12" fillId="20" borderId="0" xfId="0" applyNumberFormat="1" applyFont="1" applyFill="1" applyBorder="1" applyAlignment="1" applyProtection="1">
      <alignment horizontal="left" vertical="center"/>
      <protection locked="0"/>
    </xf>
    <xf numFmtId="0" fontId="11" fillId="20" borderId="23" xfId="0" applyNumberFormat="1" applyFont="1" applyFill="1" applyBorder="1" applyAlignment="1" applyProtection="1">
      <alignment horizontal="left" vertical="center"/>
      <protection locked="0"/>
    </xf>
    <xf numFmtId="0" fontId="11" fillId="20" borderId="0" xfId="0" applyNumberFormat="1" applyFont="1" applyFill="1" applyBorder="1" applyAlignment="1" applyProtection="1">
      <alignment horizontal="left" vertical="center"/>
      <protection locked="0"/>
    </xf>
    <xf numFmtId="0" fontId="12" fillId="20" borderId="0" xfId="0" applyNumberFormat="1" applyFont="1" applyFill="1" applyBorder="1" applyAlignment="1" applyProtection="1">
      <alignment horizontal="left" vertical="center"/>
      <protection locked="0"/>
    </xf>
    <xf numFmtId="0" fontId="12" fillId="20" borderId="0" xfId="0" applyNumberFormat="1" applyFont="1" applyFill="1" applyAlignment="1" applyProtection="1">
      <alignment horizontal="left" vertical="center"/>
      <protection locked="0"/>
    </xf>
    <xf numFmtId="0" fontId="11" fillId="20" borderId="11" xfId="0" applyNumberFormat="1" applyFont="1" applyFill="1" applyBorder="1" applyAlignment="1" applyProtection="1">
      <alignment horizontal="left" vertical="center"/>
      <protection locked="0"/>
    </xf>
    <xf numFmtId="0" fontId="11" fillId="18" borderId="18" xfId="0" applyFont="1" applyFill="1" applyBorder="1" applyAlignment="1" applyProtection="1">
      <alignment horizontal="left" vertical="center"/>
      <protection locked="0"/>
    </xf>
    <xf numFmtId="0" fontId="11" fillId="18" borderId="0" xfId="0" applyFont="1" applyFill="1" applyBorder="1" applyAlignment="1" applyProtection="1">
      <alignment horizontal="left" vertical="center"/>
      <protection locked="0"/>
    </xf>
    <xf numFmtId="0" fontId="11" fillId="18" borderId="23" xfId="0" applyFont="1" applyFill="1" applyBorder="1" applyAlignment="1" applyProtection="1">
      <alignment horizontal="left" vertical="center"/>
      <protection locked="0"/>
    </xf>
    <xf numFmtId="0" fontId="11" fillId="18" borderId="11" xfId="0" applyFont="1" applyFill="1" applyBorder="1" applyAlignment="1" applyProtection="1">
      <alignment horizontal="left" vertical="center"/>
      <protection locked="0"/>
    </xf>
    <xf numFmtId="0" fontId="11" fillId="18" borderId="0" xfId="0" applyFont="1" applyFill="1" applyAlignment="1" applyProtection="1">
      <alignment horizontal="left" vertical="center"/>
      <protection locked="0"/>
    </xf>
    <xf numFmtId="166" fontId="11" fillId="18" borderId="0" xfId="0" applyNumberFormat="1" applyFont="1" applyFill="1" applyBorder="1" applyAlignment="1" applyProtection="1">
      <alignment horizontal="left" vertical="center"/>
      <protection locked="0"/>
    </xf>
    <xf numFmtId="9" fontId="11" fillId="18" borderId="0" xfId="0" applyNumberFormat="1" applyFont="1" applyFill="1" applyBorder="1" applyAlignment="1" applyProtection="1">
      <alignment horizontal="left" vertical="center"/>
      <protection locked="0"/>
    </xf>
    <xf numFmtId="0" fontId="11" fillId="20" borderId="16" xfId="0" applyNumberFormat="1" applyFont="1" applyFill="1" applyBorder="1" applyAlignment="1" applyProtection="1">
      <alignment horizontal="left" vertical="center"/>
      <protection locked="0"/>
    </xf>
    <xf numFmtId="0" fontId="12" fillId="20" borderId="16" xfId="0" applyNumberFormat="1" applyFont="1" applyFill="1" applyBorder="1" applyAlignment="1" applyProtection="1">
      <alignment horizontal="left" vertical="center"/>
      <protection locked="0"/>
    </xf>
    <xf numFmtId="0" fontId="11" fillId="17" borderId="15" xfId="0" applyFont="1" applyFill="1" applyBorder="1" applyAlignment="1" applyProtection="1">
      <alignment vertical="top" wrapText="1"/>
    </xf>
    <xf numFmtId="0" fontId="11" fillId="17" borderId="0" xfId="0" applyFont="1" applyFill="1" applyBorder="1" applyAlignment="1" applyProtection="1">
      <alignment vertical="top" wrapText="1"/>
    </xf>
    <xf numFmtId="164" fontId="57" fillId="17" borderId="26" xfId="0" applyNumberFormat="1" applyFont="1" applyFill="1" applyBorder="1" applyAlignment="1" applyProtection="1">
      <alignment horizontal="left" vertical="center" wrapText="1"/>
    </xf>
    <xf numFmtId="8" fontId="58" fillId="17" borderId="17" xfId="0" applyNumberFormat="1" applyFont="1" applyFill="1" applyBorder="1" applyAlignment="1" applyProtection="1">
      <alignment horizontal="center" vertical="center" wrapText="1"/>
      <protection hidden="1"/>
    </xf>
    <xf numFmtId="176" fontId="56" fillId="18" borderId="24" xfId="0" applyNumberFormat="1" applyFont="1" applyFill="1" applyBorder="1" applyAlignment="1" applyProtection="1">
      <alignment horizontal="left" vertical="center"/>
      <protection locked="0"/>
    </xf>
    <xf numFmtId="176" fontId="56" fillId="18" borderId="25" xfId="0" applyNumberFormat="1" applyFont="1" applyFill="1" applyBorder="1" applyAlignment="1" applyProtection="1">
      <alignment horizontal="left" vertical="center"/>
      <protection locked="0"/>
    </xf>
    <xf numFmtId="8" fontId="56" fillId="18" borderId="27" xfId="0" applyNumberFormat="1" applyFont="1" applyFill="1" applyBorder="1" applyAlignment="1" applyProtection="1">
      <alignment horizontal="left" vertical="center"/>
      <protection locked="0"/>
    </xf>
    <xf numFmtId="8" fontId="58" fillId="20" borderId="24" xfId="0" applyNumberFormat="1" applyFont="1" applyFill="1" applyBorder="1" applyAlignment="1" applyProtection="1">
      <alignment horizontal="left" vertical="center"/>
      <protection locked="0"/>
    </xf>
    <xf numFmtId="8" fontId="58" fillId="20" borderId="25" xfId="0" applyNumberFormat="1" applyFont="1" applyFill="1" applyBorder="1" applyAlignment="1" applyProtection="1">
      <alignment horizontal="left" vertical="center"/>
      <protection locked="0"/>
    </xf>
    <xf numFmtId="0" fontId="58" fillId="20" borderId="27" xfId="0" applyNumberFormat="1" applyFont="1" applyFill="1" applyBorder="1" applyAlignment="1" applyProtection="1">
      <alignment horizontal="left" vertical="center"/>
      <protection locked="0"/>
    </xf>
    <xf numFmtId="0" fontId="39" fillId="0" borderId="0" xfId="0" applyFont="1" applyFill="1" applyBorder="1" applyAlignment="1" applyProtection="1">
      <alignment vertical="center" wrapText="1"/>
    </xf>
    <xf numFmtId="8" fontId="39" fillId="0" borderId="0" xfId="0" applyNumberFormat="1" applyFont="1" applyFill="1" applyBorder="1" applyAlignment="1" applyProtection="1">
      <alignment vertical="center" wrapText="1"/>
    </xf>
    <xf numFmtId="0" fontId="41" fillId="0" borderId="0" xfId="0" applyFont="1" applyFill="1" applyBorder="1" applyAlignment="1" applyProtection="1">
      <alignment vertical="center" wrapText="1"/>
    </xf>
    <xf numFmtId="8" fontId="39" fillId="0" borderId="0"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xf>
    <xf numFmtId="0" fontId="39" fillId="0" borderId="0" xfId="0" quotePrefix="1" applyFont="1" applyFill="1" applyBorder="1" applyAlignment="1" applyProtection="1">
      <alignment vertical="center"/>
    </xf>
    <xf numFmtId="0" fontId="41" fillId="0" borderId="0" xfId="0" applyFont="1" applyFill="1" applyBorder="1" applyAlignment="1" applyProtection="1">
      <alignment vertical="center"/>
    </xf>
    <xf numFmtId="0" fontId="39" fillId="0" borderId="0" xfId="0" quotePrefix="1" applyFont="1" applyFill="1" applyBorder="1" applyAlignment="1" applyProtection="1">
      <alignment vertical="center" wrapText="1"/>
    </xf>
    <xf numFmtId="0" fontId="39" fillId="0" borderId="0" xfId="0" applyFont="1" applyFill="1" applyBorder="1" applyProtection="1">
      <alignment horizontal="left"/>
    </xf>
    <xf numFmtId="0" fontId="39" fillId="0" borderId="0" xfId="0" quotePrefix="1" applyFont="1" applyFill="1" applyBorder="1" applyProtection="1">
      <alignment horizontal="left"/>
    </xf>
    <xf numFmtId="171" fontId="39" fillId="0" borderId="0" xfId="0" applyNumberFormat="1" applyFont="1" applyFill="1" applyBorder="1" applyAlignment="1" applyProtection="1">
      <alignment horizontal="center"/>
      <protection hidden="1"/>
    </xf>
    <xf numFmtId="0" fontId="60" fillId="0" borderId="0" xfId="0" applyFont="1" applyFill="1" applyProtection="1">
      <alignment horizontal="left"/>
    </xf>
    <xf numFmtId="0" fontId="16" fillId="0" borderId="0" xfId="0" applyFont="1" applyFill="1" applyProtection="1">
      <alignment horizontal="left"/>
    </xf>
    <xf numFmtId="0" fontId="58" fillId="0" borderId="0" xfId="0" applyFont="1" applyFill="1" applyProtection="1">
      <alignment horizontal="left"/>
      <protection hidden="1"/>
    </xf>
    <xf numFmtId="164" fontId="59" fillId="0" borderId="0" xfId="0" applyNumberFormat="1" applyFont="1" applyFill="1" applyBorder="1" applyAlignment="1" applyProtection="1">
      <alignment horizontal="center" vertical="center" wrapText="1"/>
      <protection hidden="1"/>
    </xf>
    <xf numFmtId="185" fontId="58" fillId="0" borderId="10" xfId="0" applyNumberFormat="1" applyFont="1" applyFill="1" applyBorder="1" applyAlignment="1" applyProtection="1">
      <alignment horizontal="center" vertical="center"/>
      <protection hidden="1"/>
    </xf>
    <xf numFmtId="185" fontId="58" fillId="0" borderId="0" xfId="0" applyNumberFormat="1" applyFont="1" applyFill="1" applyProtection="1">
      <alignment horizontal="left"/>
      <protection hidden="1"/>
    </xf>
    <xf numFmtId="0" fontId="59" fillId="0" borderId="0" xfId="0" applyFont="1" applyFill="1" applyProtection="1">
      <alignment horizontal="left"/>
      <protection hidden="1"/>
    </xf>
    <xf numFmtId="173" fontId="62" fillId="0" borderId="10" xfId="0" applyNumberFormat="1" applyFont="1" applyFill="1" applyBorder="1" applyAlignment="1" applyProtection="1">
      <alignment horizontal="center" vertical="center" wrapText="1"/>
      <protection hidden="1"/>
    </xf>
    <xf numFmtId="0" fontId="62" fillId="0" borderId="10" xfId="0" applyFont="1" applyFill="1" applyBorder="1" applyAlignment="1" applyProtection="1">
      <alignment horizontal="center" vertical="center"/>
      <protection hidden="1"/>
    </xf>
    <xf numFmtId="173" fontId="62" fillId="0" borderId="10" xfId="0" applyNumberFormat="1" applyFont="1" applyFill="1" applyBorder="1" applyAlignment="1" applyProtection="1">
      <alignment horizontal="center" vertical="center"/>
      <protection hidden="1"/>
    </xf>
    <xf numFmtId="8" fontId="62" fillId="0" borderId="10" xfId="0" applyNumberFormat="1" applyFont="1" applyFill="1" applyBorder="1" applyAlignment="1" applyProtection="1">
      <alignment horizontal="center" vertical="center"/>
      <protection hidden="1"/>
    </xf>
    <xf numFmtId="173" fontId="63" fillId="0" borderId="10" xfId="0" applyNumberFormat="1" applyFont="1" applyFill="1" applyBorder="1" applyAlignment="1" applyProtection="1">
      <alignment horizontal="center" vertical="center"/>
      <protection hidden="1"/>
    </xf>
    <xf numFmtId="8" fontId="58" fillId="0" borderId="10" xfId="0" quotePrefix="1" applyNumberFormat="1" applyFont="1" applyFill="1" applyBorder="1" applyAlignment="1" applyProtection="1">
      <alignment horizontal="center" vertical="center"/>
      <protection hidden="1"/>
    </xf>
    <xf numFmtId="8" fontId="58" fillId="0" borderId="10" xfId="0" applyNumberFormat="1" applyFont="1" applyFill="1" applyBorder="1" applyAlignment="1" applyProtection="1">
      <alignment horizontal="center" vertical="center"/>
      <protection hidden="1"/>
    </xf>
    <xf numFmtId="173" fontId="58" fillId="0" borderId="10" xfId="0" applyNumberFormat="1" applyFont="1" applyFill="1" applyBorder="1" applyAlignment="1" applyProtection="1">
      <alignment horizontal="center" vertical="center" wrapText="1"/>
      <protection hidden="1"/>
    </xf>
    <xf numFmtId="0" fontId="58" fillId="0" borderId="10" xfId="0" applyFont="1" applyFill="1" applyBorder="1" applyAlignment="1" applyProtection="1">
      <alignment horizontal="center" vertical="center"/>
      <protection hidden="1"/>
    </xf>
    <xf numFmtId="184" fontId="58" fillId="0" borderId="10" xfId="0" applyNumberFormat="1" applyFont="1" applyFill="1" applyBorder="1" applyAlignment="1" applyProtection="1">
      <alignment horizontal="center" vertical="center"/>
      <protection hidden="1"/>
    </xf>
    <xf numFmtId="173" fontId="58" fillId="0" borderId="10" xfId="0" applyNumberFormat="1" applyFont="1" applyFill="1" applyBorder="1" applyAlignment="1" applyProtection="1">
      <alignment horizontal="center" vertical="center"/>
      <protection hidden="1"/>
    </xf>
    <xf numFmtId="188" fontId="58" fillId="0" borderId="10" xfId="0" applyNumberFormat="1" applyFont="1" applyFill="1" applyBorder="1" applyAlignment="1" applyProtection="1">
      <alignment horizontal="center" vertical="center"/>
      <protection hidden="1"/>
    </xf>
    <xf numFmtId="8" fontId="58" fillId="0" borderId="0" xfId="0" quotePrefix="1" applyNumberFormat="1" applyFont="1" applyFill="1" applyProtection="1">
      <alignment horizontal="left"/>
      <protection hidden="1"/>
    </xf>
    <xf numFmtId="170" fontId="58" fillId="0" borderId="15" xfId="0" applyNumberFormat="1" applyFont="1" applyFill="1" applyBorder="1" applyAlignment="1" applyProtection="1">
      <alignment horizontal="center" vertical="center" wrapText="1"/>
      <protection hidden="1"/>
    </xf>
    <xf numFmtId="8" fontId="58" fillId="0" borderId="0" xfId="0" applyNumberFormat="1" applyFont="1" applyFill="1" applyProtection="1">
      <alignment horizontal="left"/>
      <protection hidden="1"/>
    </xf>
    <xf numFmtId="170" fontId="58" fillId="0" borderId="0" xfId="0" applyNumberFormat="1" applyFont="1" applyFill="1" applyBorder="1" applyAlignment="1" applyProtection="1">
      <alignment horizontal="center" vertical="center" wrapText="1"/>
      <protection hidden="1"/>
    </xf>
    <xf numFmtId="0" fontId="58" fillId="0" borderId="0" xfId="0" quotePrefix="1" applyFont="1" applyFill="1" applyProtection="1">
      <alignment horizontal="left"/>
      <protection hidden="1"/>
    </xf>
    <xf numFmtId="3" fontId="58" fillId="0" borderId="0" xfId="0" applyNumberFormat="1" applyFont="1" applyFill="1" applyProtection="1">
      <alignment horizontal="left"/>
      <protection hidden="1"/>
    </xf>
    <xf numFmtId="8" fontId="58" fillId="0" borderId="0" xfId="0" applyNumberFormat="1" applyFont="1" applyFill="1" applyBorder="1" applyAlignment="1" applyProtection="1">
      <alignment vertical="center" wrapText="1"/>
      <protection hidden="1"/>
    </xf>
    <xf numFmtId="0" fontId="58" fillId="0" borderId="10" xfId="0" applyFont="1" applyFill="1" applyBorder="1" applyAlignment="1" applyProtection="1">
      <alignment horizontal="center"/>
      <protection hidden="1"/>
    </xf>
    <xf numFmtId="0" fontId="58" fillId="0" borderId="10" xfId="0" applyNumberFormat="1" applyFont="1" applyFill="1" applyBorder="1" applyAlignment="1" applyProtection="1">
      <alignment horizontal="center"/>
      <protection hidden="1"/>
    </xf>
    <xf numFmtId="1" fontId="58" fillId="0" borderId="10" xfId="0" applyNumberFormat="1" applyFont="1" applyFill="1" applyBorder="1" applyAlignment="1" applyProtection="1">
      <alignment horizontal="center"/>
      <protection hidden="1"/>
    </xf>
    <xf numFmtId="165" fontId="58" fillId="0" borderId="0" xfId="0" applyNumberFormat="1" applyFont="1" applyFill="1" applyBorder="1" applyAlignment="1" applyProtection="1">
      <alignment vertical="center"/>
      <protection hidden="1"/>
    </xf>
    <xf numFmtId="0" fontId="64" fillId="0" borderId="10" xfId="0" applyFont="1" applyFill="1" applyBorder="1" applyAlignment="1" applyProtection="1">
      <protection hidden="1"/>
    </xf>
    <xf numFmtId="0" fontId="58" fillId="0" borderId="10" xfId="0" applyFont="1" applyFill="1" applyBorder="1" applyProtection="1">
      <alignment horizontal="left"/>
      <protection hidden="1"/>
    </xf>
    <xf numFmtId="164" fontId="59" fillId="0" borderId="10" xfId="0" applyNumberFormat="1" applyFont="1" applyFill="1" applyBorder="1" applyAlignment="1" applyProtection="1">
      <alignment horizontal="center" vertical="center" wrapText="1"/>
      <protection hidden="1"/>
    </xf>
    <xf numFmtId="165" fontId="58" fillId="0" borderId="10" xfId="0" applyNumberFormat="1" applyFont="1" applyFill="1" applyBorder="1" applyAlignment="1" applyProtection="1">
      <alignment vertical="center"/>
      <protection hidden="1"/>
    </xf>
    <xf numFmtId="0" fontId="64" fillId="0" borderId="18" xfId="0" applyFont="1" applyFill="1" applyBorder="1" applyAlignment="1" applyProtection="1">
      <alignment horizontal="center"/>
      <protection hidden="1"/>
    </xf>
    <xf numFmtId="0" fontId="64" fillId="0" borderId="41" xfId="0" applyFont="1" applyFill="1" applyBorder="1" applyAlignment="1" applyProtection="1">
      <alignment horizontal="center"/>
      <protection hidden="1"/>
    </xf>
    <xf numFmtId="0" fontId="64" fillId="0" borderId="11" xfId="0" applyFont="1" applyFill="1" applyBorder="1" applyAlignment="1" applyProtection="1">
      <alignment horizontal="center"/>
      <protection hidden="1"/>
    </xf>
    <xf numFmtId="0" fontId="64" fillId="0" borderId="17" xfId="0" applyFont="1" applyFill="1" applyBorder="1" applyAlignment="1" applyProtection="1">
      <alignment horizontal="center"/>
      <protection hidden="1"/>
    </xf>
    <xf numFmtId="0" fontId="64" fillId="0" borderId="10" xfId="0" applyFont="1" applyFill="1" applyBorder="1" applyAlignment="1" applyProtection="1">
      <alignment horizontal="right"/>
      <protection hidden="1"/>
    </xf>
    <xf numFmtId="2" fontId="58" fillId="0" borderId="10" xfId="0" applyNumberFormat="1" applyFont="1" applyFill="1" applyBorder="1" applyAlignment="1" applyProtection="1">
      <alignment horizontal="center"/>
      <protection hidden="1"/>
    </xf>
    <xf numFmtId="171" fontId="58" fillId="0" borderId="10" xfId="0" applyNumberFormat="1" applyFont="1" applyFill="1" applyBorder="1" applyAlignment="1" applyProtection="1">
      <alignment horizontal="center"/>
      <protection hidden="1"/>
    </xf>
    <xf numFmtId="0" fontId="9" fillId="0" borderId="10" xfId="0" applyFont="1" applyFill="1" applyBorder="1" applyAlignment="1" applyProtection="1">
      <alignment horizontal="center" textRotation="90" wrapText="1"/>
      <protection hidden="1"/>
    </xf>
    <xf numFmtId="0" fontId="9" fillId="0" borderId="17" xfId="0" applyFont="1" applyFill="1" applyBorder="1" applyAlignment="1" applyProtection="1">
      <alignment horizontal="center" textRotation="90" wrapText="1"/>
      <protection hidden="1"/>
    </xf>
    <xf numFmtId="0" fontId="9" fillId="0" borderId="0" xfId="0" applyFont="1" applyFill="1" applyProtection="1">
      <alignment horizontal="left"/>
      <protection hidden="1"/>
    </xf>
    <xf numFmtId="171" fontId="58" fillId="0" borderId="0" xfId="0" applyNumberFormat="1" applyFont="1" applyFill="1" applyBorder="1" applyAlignment="1" applyProtection="1">
      <alignment horizontal="center"/>
      <protection hidden="1"/>
    </xf>
    <xf numFmtId="0" fontId="16" fillId="17" borderId="0" xfId="0" applyFont="1" applyFill="1" applyAlignment="1" applyProtection="1">
      <alignment horizontal="left" vertical="top" wrapText="1"/>
    </xf>
    <xf numFmtId="0" fontId="55" fillId="17" borderId="25" xfId="0" applyFont="1" applyFill="1" applyBorder="1" applyAlignment="1" applyProtection="1">
      <alignment vertical="top" wrapText="1"/>
      <protection hidden="1"/>
    </xf>
    <xf numFmtId="0" fontId="16" fillId="35" borderId="0" xfId="0" applyFont="1" applyFill="1">
      <alignment horizontal="left"/>
    </xf>
    <xf numFmtId="0" fontId="21" fillId="35" borderId="0" xfId="0" applyFont="1" applyFill="1" applyBorder="1" applyAlignment="1" applyProtection="1">
      <alignment vertical="center"/>
    </xf>
    <xf numFmtId="0" fontId="5" fillId="35" borderId="0" xfId="0" applyFont="1" applyFill="1">
      <alignment horizontal="left"/>
    </xf>
    <xf numFmtId="0" fontId="23" fillId="35" borderId="0" xfId="0" applyFont="1" applyFill="1">
      <alignment horizontal="left"/>
    </xf>
    <xf numFmtId="0" fontId="16" fillId="35" borderId="0" xfId="0" applyFont="1" applyFill="1" applyAlignment="1">
      <alignment horizontal="left"/>
    </xf>
    <xf numFmtId="0" fontId="16" fillId="35" borderId="0" xfId="0" applyFont="1" applyFill="1" applyBorder="1">
      <alignment horizontal="left"/>
    </xf>
    <xf numFmtId="0" fontId="9" fillId="35" borderId="0" xfId="0" applyFont="1" applyFill="1" applyBorder="1" applyAlignment="1"/>
    <xf numFmtId="49" fontId="12" fillId="18" borderId="51" xfId="0" applyNumberFormat="1" applyFont="1" applyFill="1" applyBorder="1" applyAlignment="1" applyProtection="1">
      <alignment horizontal="center" vertical="center"/>
      <protection locked="0"/>
    </xf>
    <xf numFmtId="0" fontId="11" fillId="17" borderId="53" xfId="0" applyFont="1" applyFill="1" applyBorder="1" applyAlignment="1" applyProtection="1">
      <alignment vertical="center" wrapText="1"/>
    </xf>
    <xf numFmtId="0" fontId="36" fillId="17" borderId="53" xfId="0" applyFont="1" applyFill="1" applyBorder="1" applyAlignment="1" applyProtection="1">
      <alignment vertical="center" wrapText="1"/>
      <protection locked="0"/>
    </xf>
    <xf numFmtId="0" fontId="11" fillId="17" borderId="39" xfId="0" applyFont="1" applyFill="1" applyBorder="1" applyAlignment="1" applyProtection="1">
      <alignment vertical="center" wrapText="1"/>
    </xf>
    <xf numFmtId="0" fontId="36" fillId="17" borderId="39" xfId="0" applyFont="1" applyFill="1" applyBorder="1" applyAlignment="1" applyProtection="1">
      <alignment vertical="center" wrapText="1"/>
      <protection locked="0"/>
    </xf>
    <xf numFmtId="0" fontId="37" fillId="35" borderId="0" xfId="0" applyFont="1" applyFill="1" applyBorder="1" applyAlignment="1" applyProtection="1">
      <alignment horizontal="center" vertical="center" wrapText="1"/>
    </xf>
    <xf numFmtId="0" fontId="12" fillId="35" borderId="0" xfId="0" applyFont="1" applyFill="1" applyBorder="1" applyAlignment="1" applyProtection="1">
      <alignment horizontal="left" vertical="center" wrapText="1" indent="1"/>
    </xf>
    <xf numFmtId="0" fontId="11" fillId="35" borderId="9" xfId="0" applyFont="1" applyFill="1" applyBorder="1" applyAlignment="1" applyProtection="1">
      <alignment horizontal="center"/>
      <protection hidden="1"/>
    </xf>
    <xf numFmtId="171" fontId="28" fillId="35" borderId="14" xfId="0" applyNumberFormat="1" applyFont="1" applyFill="1" applyBorder="1" applyAlignment="1" applyProtection="1">
      <alignment horizontal="center"/>
      <protection locked="0"/>
    </xf>
    <xf numFmtId="2" fontId="11" fillId="35" borderId="14" xfId="0" applyNumberFormat="1" applyFont="1" applyFill="1" applyBorder="1" applyAlignment="1" applyProtection="1">
      <alignment horizontal="center"/>
      <protection hidden="1"/>
    </xf>
    <xf numFmtId="0" fontId="11" fillId="35" borderId="14" xfId="0" applyFont="1" applyFill="1" applyBorder="1" applyAlignment="1" applyProtection="1">
      <alignment horizontal="center"/>
      <protection hidden="1"/>
    </xf>
    <xf numFmtId="0" fontId="11" fillId="35" borderId="14" xfId="0" applyFont="1" applyFill="1" applyBorder="1" applyAlignment="1" applyProtection="1">
      <alignment horizontal="center" vertical="top" wrapText="1"/>
    </xf>
    <xf numFmtId="0" fontId="56" fillId="35" borderId="26" xfId="0" applyFont="1" applyFill="1" applyBorder="1" applyAlignment="1" applyProtection="1">
      <alignment vertical="top" wrapText="1"/>
    </xf>
    <xf numFmtId="0" fontId="58" fillId="35" borderId="0" xfId="0" applyFont="1" applyFill="1" applyProtection="1">
      <alignment horizontal="left"/>
      <protection hidden="1"/>
    </xf>
    <xf numFmtId="8" fontId="58" fillId="0" borderId="26" xfId="0" quotePrefix="1" applyNumberFormat="1" applyFont="1" applyFill="1" applyBorder="1" applyAlignment="1" applyProtection="1">
      <alignment horizontal="center" vertical="center"/>
      <protection hidden="1"/>
    </xf>
    <xf numFmtId="173" fontId="58" fillId="0" borderId="0" xfId="0" applyNumberFormat="1" applyFont="1" applyFill="1" applyBorder="1" applyAlignment="1" applyProtection="1">
      <alignment horizontal="center" vertical="center"/>
      <protection hidden="1"/>
    </xf>
    <xf numFmtId="8" fontId="58" fillId="35" borderId="26" xfId="0" applyNumberFormat="1" applyFont="1" applyFill="1" applyBorder="1" applyAlignment="1" applyProtection="1">
      <alignment horizontal="center" vertical="center" wrapText="1"/>
      <protection hidden="1"/>
    </xf>
    <xf numFmtId="0" fontId="11" fillId="17" borderId="10" xfId="0" applyFont="1" applyFill="1" applyBorder="1" applyAlignment="1" applyProtection="1">
      <alignment horizontal="center"/>
      <protection hidden="1"/>
    </xf>
    <xf numFmtId="0" fontId="11" fillId="17" borderId="26" xfId="0" applyFont="1" applyFill="1" applyBorder="1" applyAlignment="1" applyProtection="1">
      <alignment horizontal="center"/>
      <protection hidden="1"/>
    </xf>
    <xf numFmtId="0" fontId="56" fillId="17" borderId="10" xfId="0" applyFont="1" applyFill="1" applyBorder="1" applyProtection="1">
      <alignment horizontal="left"/>
      <protection hidden="1"/>
    </xf>
    <xf numFmtId="171" fontId="28" fillId="18" borderId="10" xfId="0" applyNumberFormat="1" applyFont="1" applyFill="1" applyBorder="1" applyAlignment="1" applyProtection="1">
      <alignment horizontal="center"/>
      <protection locked="0"/>
    </xf>
    <xf numFmtId="2" fontId="11" fillId="17" borderId="10" xfId="0" applyNumberFormat="1" applyFont="1" applyFill="1" applyBorder="1" applyAlignment="1" applyProtection="1">
      <alignment horizontal="center"/>
      <protection hidden="1"/>
    </xf>
    <xf numFmtId="0" fontId="96" fillId="18" borderId="10" xfId="0" applyFont="1" applyFill="1" applyBorder="1" applyAlignment="1" applyProtection="1">
      <alignment horizontal="center"/>
      <protection locked="0"/>
    </xf>
    <xf numFmtId="2" fontId="56" fillId="17" borderId="10" xfId="0" applyNumberFormat="1" applyFont="1" applyFill="1" applyBorder="1" applyAlignment="1" applyProtection="1">
      <alignment horizontal="center"/>
      <protection hidden="1"/>
    </xf>
    <xf numFmtId="2" fontId="96" fillId="17" borderId="10" xfId="0" applyNumberFormat="1" applyFont="1" applyFill="1" applyBorder="1" applyAlignment="1" applyProtection="1">
      <alignment horizontal="center"/>
      <protection hidden="1"/>
    </xf>
    <xf numFmtId="168" fontId="96" fillId="17" borderId="10" xfId="0" applyNumberFormat="1" applyFont="1" applyFill="1" applyBorder="1" applyAlignment="1" applyProtection="1">
      <alignment horizontal="center"/>
      <protection hidden="1"/>
    </xf>
    <xf numFmtId="0" fontId="56" fillId="17" borderId="10" xfId="0" applyFont="1" applyFill="1" applyBorder="1" applyAlignment="1" applyProtection="1">
      <alignment vertical="top" wrapText="1"/>
    </xf>
    <xf numFmtId="164" fontId="4" fillId="18" borderId="10" xfId="0" applyNumberFormat="1" applyFont="1" applyFill="1" applyBorder="1" applyAlignment="1" applyProtection="1">
      <alignment horizontal="center" vertical="center" wrapText="1"/>
      <protection locked="0"/>
    </xf>
    <xf numFmtId="176" fontId="18" fillId="17" borderId="10" xfId="0" applyNumberFormat="1" applyFont="1" applyFill="1" applyBorder="1" applyAlignment="1" applyProtection="1">
      <alignment horizontal="center" vertical="center"/>
      <protection hidden="1"/>
    </xf>
    <xf numFmtId="0" fontId="18" fillId="17" borderId="26" xfId="0" applyNumberFormat="1" applyFont="1" applyFill="1" applyBorder="1" applyAlignment="1" applyProtection="1">
      <alignment horizontal="center" vertical="center"/>
      <protection hidden="1"/>
    </xf>
    <xf numFmtId="0" fontId="56" fillId="35" borderId="0" xfId="0" applyFont="1" applyFill="1" applyProtection="1">
      <alignment horizontal="left"/>
      <protection hidden="1"/>
    </xf>
    <xf numFmtId="0" fontId="11" fillId="17" borderId="0" xfId="0" applyFont="1" applyFill="1" applyAlignment="1" applyProtection="1">
      <alignment horizontal="center"/>
      <protection hidden="1"/>
    </xf>
    <xf numFmtId="0" fontId="11" fillId="17" borderId="0" xfId="0" applyFont="1" applyFill="1" applyProtection="1">
      <alignment horizontal="left"/>
      <protection hidden="1"/>
    </xf>
    <xf numFmtId="166" fontId="18" fillId="17" borderId="10" xfId="0" applyNumberFormat="1" applyFont="1" applyFill="1" applyBorder="1" applyAlignment="1" applyProtection="1">
      <alignment horizontal="center" vertical="center"/>
      <protection hidden="1"/>
    </xf>
    <xf numFmtId="0" fontId="0" fillId="0" borderId="0" xfId="0" applyFill="1">
      <alignment horizontal="left"/>
    </xf>
    <xf numFmtId="0" fontId="0" fillId="38" borderId="0" xfId="0" applyFill="1">
      <alignment horizontal="left"/>
    </xf>
    <xf numFmtId="0" fontId="4" fillId="17" borderId="0" xfId="0" applyFont="1" applyFill="1" applyAlignment="1" applyProtection="1">
      <alignment horizontal="left"/>
      <protection locked="0"/>
    </xf>
    <xf numFmtId="0" fontId="11" fillId="17" borderId="10" xfId="0" applyFont="1" applyFill="1" applyBorder="1" applyAlignment="1" applyProtection="1">
      <alignment horizontal="center"/>
      <protection hidden="1"/>
    </xf>
    <xf numFmtId="0" fontId="11" fillId="17" borderId="9" xfId="0" applyFont="1" applyFill="1" applyBorder="1" applyAlignment="1" applyProtection="1">
      <alignment horizontal="center"/>
      <protection hidden="1"/>
    </xf>
    <xf numFmtId="0" fontId="11" fillId="17" borderId="17" xfId="0" applyFont="1" applyFill="1" applyBorder="1" applyAlignment="1" applyProtection="1">
      <alignment horizontal="center"/>
      <protection hidden="1"/>
    </xf>
    <xf numFmtId="0" fontId="11" fillId="17" borderId="41" xfId="0" applyFont="1" applyFill="1" applyBorder="1" applyAlignment="1" applyProtection="1">
      <alignment horizontal="center"/>
      <protection hidden="1"/>
    </xf>
    <xf numFmtId="49" fontId="12" fillId="37" borderId="51" xfId="7604" applyNumberFormat="1" applyFont="1" applyFill="1" applyBorder="1" applyAlignment="1" applyProtection="1">
      <alignment vertical="center"/>
      <protection locked="0"/>
    </xf>
    <xf numFmtId="49" fontId="12" fillId="37" borderId="10" xfId="7604" applyNumberFormat="1" applyFont="1" applyFill="1" applyBorder="1" applyAlignment="1" applyProtection="1">
      <alignment vertical="center"/>
      <protection locked="0"/>
    </xf>
    <xf numFmtId="0" fontId="5" fillId="17" borderId="18" xfId="0" applyFont="1" applyFill="1" applyBorder="1" applyAlignment="1" applyProtection="1">
      <alignment horizontal="center" vertical="center"/>
      <protection hidden="1"/>
    </xf>
    <xf numFmtId="0" fontId="5" fillId="17" borderId="18" xfId="0" applyFont="1" applyFill="1" applyBorder="1" applyAlignment="1" applyProtection="1">
      <alignment horizontal="center" vertical="top"/>
      <protection hidden="1"/>
    </xf>
    <xf numFmtId="0" fontId="58" fillId="0" borderId="0" xfId="0" applyFont="1" applyFill="1" applyBorder="1" applyProtection="1">
      <alignment horizontal="left"/>
      <protection hidden="1"/>
    </xf>
    <xf numFmtId="0" fontId="58" fillId="38" borderId="0" xfId="0" applyFont="1" applyFill="1" applyProtection="1">
      <alignment horizontal="left"/>
      <protection hidden="1"/>
    </xf>
    <xf numFmtId="0" fontId="39" fillId="38" borderId="0" xfId="0" applyFont="1" applyFill="1" applyBorder="1" applyAlignment="1" applyProtection="1">
      <alignment vertical="center" wrapText="1"/>
    </xf>
    <xf numFmtId="8" fontId="39" fillId="38" borderId="0" xfId="0" applyNumberFormat="1" applyFont="1" applyFill="1" applyBorder="1" applyAlignment="1" applyProtection="1">
      <alignment vertical="center" wrapText="1"/>
    </xf>
    <xf numFmtId="0" fontId="5" fillId="17" borderId="10" xfId="0" applyFont="1" applyFill="1" applyBorder="1" applyAlignment="1" applyProtection="1">
      <alignment horizontal="center" vertical="top"/>
      <protection hidden="1"/>
    </xf>
    <xf numFmtId="0" fontId="3" fillId="38" borderId="15" xfId="0" applyFont="1" applyFill="1" applyBorder="1" applyAlignment="1" applyProtection="1">
      <alignment horizontal="center" vertical="center"/>
      <protection hidden="1"/>
    </xf>
    <xf numFmtId="0" fontId="60" fillId="38" borderId="24" xfId="0" applyFont="1" applyFill="1" applyBorder="1" applyAlignment="1" applyProtection="1">
      <alignment horizontal="center" vertical="center"/>
      <protection hidden="1"/>
    </xf>
    <xf numFmtId="184" fontId="3" fillId="0" borderId="0" xfId="0" applyNumberFormat="1" applyFont="1" applyFill="1" applyBorder="1" applyAlignment="1" applyProtection="1">
      <alignment horizontal="center" vertical="top"/>
      <protection hidden="1"/>
    </xf>
    <xf numFmtId="0" fontId="5" fillId="0" borderId="0" xfId="0" applyFont="1" applyFill="1" applyBorder="1" applyAlignment="1" applyProtection="1">
      <alignment horizontal="right" vertical="top"/>
      <protection hidden="1"/>
    </xf>
    <xf numFmtId="184" fontId="5" fillId="17" borderId="10" xfId="0" applyNumberFormat="1" applyFont="1" applyFill="1" applyBorder="1" applyAlignment="1" applyProtection="1">
      <alignment horizontal="center" vertical="top"/>
      <protection hidden="1"/>
    </xf>
    <xf numFmtId="0" fontId="98" fillId="17" borderId="9" xfId="0" applyFont="1" applyFill="1" applyBorder="1" applyAlignment="1" applyProtection="1">
      <alignment horizontal="center" vertical="top"/>
      <protection hidden="1"/>
    </xf>
    <xf numFmtId="0" fontId="98" fillId="17" borderId="10" xfId="0" applyFont="1" applyFill="1" applyBorder="1" applyAlignment="1" applyProtection="1">
      <alignment horizontal="center" vertical="top"/>
      <protection hidden="1"/>
    </xf>
    <xf numFmtId="1" fontId="3" fillId="0" borderId="0" xfId="0" applyNumberFormat="1" applyFont="1" applyFill="1" applyBorder="1" applyAlignment="1" applyProtection="1">
      <alignment horizontal="center" vertical="top"/>
      <protection hidden="1"/>
    </xf>
    <xf numFmtId="191" fontId="3" fillId="0" borderId="0" xfId="0" applyNumberFormat="1" applyFont="1" applyFill="1" applyBorder="1" applyAlignment="1" applyProtection="1">
      <alignment horizontal="center" vertical="top"/>
      <protection hidden="1"/>
    </xf>
    <xf numFmtId="0" fontId="39" fillId="0" borderId="23" xfId="0" quotePrefix="1" applyFont="1" applyFill="1" applyBorder="1" applyAlignment="1" applyProtection="1">
      <alignment vertical="center" wrapText="1"/>
    </xf>
    <xf numFmtId="0" fontId="0" fillId="0" borderId="0" xfId="0" applyProtection="1">
      <alignment horizontal="left"/>
      <protection hidden="1"/>
    </xf>
    <xf numFmtId="0" fontId="3" fillId="17" borderId="0" xfId="7603" applyFont="1" applyFill="1" applyProtection="1">
      <alignment horizontal="left"/>
      <protection hidden="1"/>
    </xf>
    <xf numFmtId="0" fontId="3" fillId="39" borderId="0" xfId="7603" applyFont="1" applyFill="1" applyProtection="1">
      <alignment horizontal="left"/>
      <protection hidden="1"/>
    </xf>
    <xf numFmtId="0" fontId="99" fillId="39" borderId="0" xfId="7603" applyFont="1" applyFill="1" applyAlignment="1" applyProtection="1">
      <alignment horizontal="left" vertical="center" readingOrder="1"/>
      <protection hidden="1"/>
    </xf>
    <xf numFmtId="0" fontId="9" fillId="39" borderId="0" xfId="7603" applyFont="1" applyFill="1" applyAlignment="1" applyProtection="1">
      <alignment horizontal="left" vertical="center" readingOrder="1"/>
      <protection hidden="1"/>
    </xf>
    <xf numFmtId="0" fontId="3" fillId="17" borderId="0" xfId="7603" applyFont="1" applyFill="1" applyBorder="1" applyAlignment="1" applyProtection="1">
      <alignment vertical="top" wrapText="1"/>
      <protection hidden="1"/>
    </xf>
    <xf numFmtId="0" fontId="4" fillId="17" borderId="0" xfId="7603" applyFont="1" applyFill="1" applyBorder="1" applyAlignment="1" applyProtection="1">
      <alignment horizontal="left" vertical="top"/>
      <protection hidden="1"/>
    </xf>
    <xf numFmtId="0" fontId="3" fillId="17" borderId="0" xfId="7603" applyFont="1" applyFill="1" applyBorder="1" applyAlignment="1" applyProtection="1">
      <alignment horizontal="left" vertical="top"/>
      <protection hidden="1"/>
    </xf>
    <xf numFmtId="0" fontId="3" fillId="17" borderId="0" xfId="7603" applyFont="1" applyFill="1" applyBorder="1" applyProtection="1">
      <alignment horizontal="left"/>
      <protection hidden="1"/>
    </xf>
    <xf numFmtId="0" fontId="106" fillId="40" borderId="22" xfId="0" applyFont="1" applyFill="1" applyBorder="1" applyAlignment="1" applyProtection="1"/>
    <xf numFmtId="0" fontId="107" fillId="40" borderId="8" xfId="0" applyFont="1" applyFill="1" applyBorder="1" applyAlignment="1" applyProtection="1">
      <alignment vertical="top" wrapText="1"/>
    </xf>
    <xf numFmtId="0" fontId="106" fillId="40" borderId="21" xfId="0" applyFont="1" applyFill="1" applyBorder="1" applyAlignment="1" applyProtection="1"/>
    <xf numFmtId="0" fontId="3" fillId="17" borderId="0" xfId="0" applyFont="1" applyFill="1">
      <alignment horizontal="left"/>
    </xf>
    <xf numFmtId="0" fontId="105" fillId="17" borderId="0" xfId="7637" applyFill="1">
      <alignment horizontal="left"/>
    </xf>
    <xf numFmtId="0" fontId="105" fillId="17" borderId="0" xfId="7637" applyFill="1" applyAlignment="1">
      <alignment horizontal="left" vertical="top" wrapText="1"/>
    </xf>
    <xf numFmtId="0" fontId="105" fillId="17" borderId="0" xfId="7637" applyFill="1" applyProtection="1">
      <alignment horizontal="left"/>
      <protection locked="0"/>
    </xf>
    <xf numFmtId="0" fontId="3" fillId="17" borderId="0" xfId="0" applyFont="1" applyFill="1" applyProtection="1">
      <alignment horizontal="left"/>
      <protection locked="0"/>
    </xf>
    <xf numFmtId="0" fontId="0" fillId="19" borderId="0" xfId="0" applyFill="1" applyBorder="1" applyProtection="1">
      <alignment horizontal="left"/>
      <protection locked="0"/>
    </xf>
    <xf numFmtId="0" fontId="0" fillId="35" borderId="0" xfId="0" applyFill="1">
      <alignment horizontal="left"/>
    </xf>
    <xf numFmtId="0" fontId="0" fillId="35" borderId="0" xfId="0" applyFill="1" applyBorder="1">
      <alignment horizontal="left"/>
    </xf>
    <xf numFmtId="0" fontId="16" fillId="35" borderId="0" xfId="0" applyFont="1" applyFill="1" applyAlignment="1">
      <alignment vertical="top" wrapText="1"/>
    </xf>
    <xf numFmtId="0" fontId="0" fillId="35" borderId="0" xfId="0" applyFill="1" applyProtection="1">
      <alignment horizontal="left"/>
      <protection locked="0"/>
    </xf>
    <xf numFmtId="0" fontId="0" fillId="35" borderId="0" xfId="0" applyFill="1" applyBorder="1" applyProtection="1">
      <alignment horizontal="left"/>
      <protection locked="0"/>
    </xf>
    <xf numFmtId="0" fontId="16" fillId="35" borderId="0" xfId="0" applyFont="1" applyFill="1" applyAlignment="1" applyProtection="1">
      <alignment wrapText="1"/>
      <protection locked="0"/>
    </xf>
    <xf numFmtId="0" fontId="107" fillId="35" borderId="0" xfId="0" applyFont="1" applyFill="1">
      <alignment horizontal="left"/>
    </xf>
    <xf numFmtId="0" fontId="0" fillId="17" borderId="0" xfId="0" applyFill="1" applyAlignment="1" applyProtection="1">
      <protection locked="0"/>
    </xf>
    <xf numFmtId="0" fontId="102" fillId="20" borderId="9" xfId="7637" applyFont="1" applyFill="1" applyBorder="1" applyAlignment="1" applyProtection="1">
      <alignment horizontal="center" textRotation="90" wrapText="1"/>
      <protection hidden="1"/>
    </xf>
    <xf numFmtId="49" fontId="12" fillId="35" borderId="9" xfId="0" applyNumberFormat="1" applyFont="1" applyFill="1" applyBorder="1" applyAlignment="1" applyProtection="1">
      <alignment horizontal="center" vertical="center" wrapText="1"/>
      <protection hidden="1"/>
    </xf>
    <xf numFmtId="1" fontId="12" fillId="35" borderId="14" xfId="0" applyNumberFormat="1" applyFont="1" applyFill="1" applyBorder="1" applyAlignment="1" applyProtection="1">
      <alignment horizontal="center" vertical="center" wrapText="1"/>
      <protection hidden="1"/>
    </xf>
    <xf numFmtId="164" fontId="12" fillId="35" borderId="14" xfId="0" applyNumberFormat="1" applyFont="1" applyFill="1" applyBorder="1" applyAlignment="1" applyProtection="1">
      <alignment horizontal="center" vertical="center" wrapText="1"/>
      <protection hidden="1"/>
    </xf>
    <xf numFmtId="49" fontId="12" fillId="35" borderId="14" xfId="0" applyNumberFormat="1" applyFont="1" applyFill="1" applyBorder="1" applyAlignment="1" applyProtection="1">
      <alignment horizontal="center" vertical="center"/>
      <protection hidden="1"/>
    </xf>
    <xf numFmtId="49" fontId="12" fillId="35" borderId="14" xfId="0" applyNumberFormat="1" applyFont="1" applyFill="1" applyBorder="1" applyAlignment="1" applyProtection="1">
      <alignment horizontal="left" vertical="center"/>
      <protection hidden="1"/>
    </xf>
    <xf numFmtId="14" fontId="12" fillId="35" borderId="14" xfId="0" applyNumberFormat="1" applyFont="1" applyFill="1" applyBorder="1" applyAlignment="1" applyProtection="1">
      <alignment horizontal="center" vertical="center" wrapText="1"/>
      <protection hidden="1"/>
    </xf>
    <xf numFmtId="3" fontId="12" fillId="35" borderId="14" xfId="0" applyNumberFormat="1" applyFont="1" applyFill="1" applyBorder="1" applyAlignment="1" applyProtection="1">
      <alignment horizontal="center" vertical="center"/>
      <protection hidden="1"/>
    </xf>
    <xf numFmtId="3" fontId="12" fillId="35" borderId="14" xfId="0" applyNumberFormat="1" applyFont="1" applyFill="1" applyBorder="1" applyAlignment="1" applyProtection="1">
      <alignment horizontal="center" vertical="center" wrapText="1"/>
      <protection hidden="1"/>
    </xf>
    <xf numFmtId="168" fontId="12" fillId="35" borderId="14" xfId="0" applyNumberFormat="1" applyFont="1" applyFill="1" applyBorder="1" applyAlignment="1" applyProtection="1">
      <alignment horizontal="center" vertical="center" wrapText="1"/>
      <protection hidden="1"/>
    </xf>
    <xf numFmtId="8" fontId="12" fillId="35" borderId="14" xfId="0" applyNumberFormat="1" applyFont="1" applyFill="1" applyBorder="1" applyAlignment="1" applyProtection="1">
      <alignment horizontal="center" vertical="center" wrapText="1"/>
      <protection hidden="1"/>
    </xf>
    <xf numFmtId="0" fontId="10" fillId="17" borderId="18" xfId="0" applyFont="1" applyFill="1" applyBorder="1" applyAlignment="1" applyProtection="1">
      <alignment vertical="top" wrapText="1"/>
      <protection hidden="1"/>
    </xf>
    <xf numFmtId="0" fontId="10" fillId="17" borderId="15" xfId="0" applyFont="1" applyFill="1" applyBorder="1" applyAlignment="1" applyProtection="1">
      <alignment vertical="top" wrapText="1"/>
      <protection hidden="1"/>
    </xf>
    <xf numFmtId="0" fontId="10" fillId="17" borderId="0" xfId="0" applyFont="1" applyFill="1" applyBorder="1" applyAlignment="1" applyProtection="1">
      <alignment vertical="top" wrapText="1"/>
      <protection hidden="1"/>
    </xf>
    <xf numFmtId="0" fontId="11" fillId="17" borderId="0" xfId="0" applyFont="1" applyFill="1" applyBorder="1" applyAlignment="1" applyProtection="1">
      <alignment vertical="top" wrapText="1"/>
      <protection hidden="1"/>
    </xf>
    <xf numFmtId="0" fontId="10" fillId="17" borderId="23" xfId="0" applyFont="1" applyFill="1" applyBorder="1" applyAlignment="1" applyProtection="1">
      <alignment vertical="top" wrapText="1"/>
      <protection hidden="1"/>
    </xf>
    <xf numFmtId="0" fontId="11" fillId="17" borderId="0" xfId="0" applyFont="1" applyFill="1" applyBorder="1" applyAlignment="1" applyProtection="1">
      <alignment vertical="center" wrapText="1"/>
      <protection hidden="1"/>
    </xf>
    <xf numFmtId="0" fontId="18" fillId="17" borderId="0" xfId="0" applyFont="1" applyFill="1" applyBorder="1" applyAlignment="1" applyProtection="1">
      <alignment vertical="top" wrapText="1"/>
      <protection hidden="1"/>
    </xf>
    <xf numFmtId="0" fontId="18" fillId="17" borderId="24" xfId="0" applyFont="1" applyFill="1" applyBorder="1" applyAlignment="1" applyProtection="1">
      <alignment horizontal="right" vertical="center"/>
      <protection hidden="1"/>
    </xf>
    <xf numFmtId="0" fontId="11" fillId="17" borderId="0" xfId="0" applyFont="1" applyFill="1" applyBorder="1" applyAlignment="1" applyProtection="1">
      <alignment horizontal="right" vertical="top"/>
      <protection hidden="1"/>
    </xf>
    <xf numFmtId="0" fontId="59" fillId="0" borderId="0" xfId="0" applyFont="1" applyFill="1" applyAlignment="1" applyProtection="1">
      <protection hidden="1"/>
    </xf>
    <xf numFmtId="0" fontId="59" fillId="0" borderId="0" xfId="0" applyFont="1" applyFill="1" applyAlignment="1" applyProtection="1">
      <alignment horizontal="left"/>
      <protection hidden="1"/>
    </xf>
    <xf numFmtId="0" fontId="59" fillId="0" borderId="0" xfId="0" applyFont="1" applyFill="1" applyAlignment="1" applyProtection="1">
      <alignment horizontal="center"/>
      <protection hidden="1"/>
    </xf>
    <xf numFmtId="0" fontId="58" fillId="0" borderId="0" xfId="0" applyFont="1" applyFill="1" applyBorder="1" applyAlignment="1" applyProtection="1">
      <alignment vertical="center"/>
      <protection hidden="1"/>
    </xf>
    <xf numFmtId="0" fontId="59" fillId="0" borderId="0" xfId="0" applyFont="1" applyFill="1" applyBorder="1" applyAlignment="1" applyProtection="1">
      <alignment wrapText="1"/>
      <protection hidden="1"/>
    </xf>
    <xf numFmtId="0" fontId="59" fillId="0" borderId="0" xfId="0" applyFont="1" applyFill="1" applyBorder="1" applyAlignment="1" applyProtection="1">
      <alignment horizontal="left" wrapText="1"/>
      <protection hidden="1"/>
    </xf>
    <xf numFmtId="0" fontId="59" fillId="0" borderId="0" xfId="0" applyFont="1" applyFill="1" applyBorder="1" applyAlignment="1" applyProtection="1">
      <alignment horizontal="center" wrapText="1"/>
      <protection hidden="1"/>
    </xf>
    <xf numFmtId="164" fontId="59" fillId="0" borderId="0" xfId="0" applyNumberFormat="1" applyFont="1" applyFill="1" applyBorder="1" applyAlignment="1" applyProtection="1">
      <alignment horizontal="left" vertical="center" wrapText="1"/>
      <protection hidden="1"/>
    </xf>
    <xf numFmtId="164" fontId="59" fillId="0" borderId="23" xfId="0" applyNumberFormat="1" applyFont="1" applyFill="1" applyBorder="1" applyAlignment="1" applyProtection="1">
      <alignment vertical="center" wrapText="1"/>
      <protection hidden="1"/>
    </xf>
    <xf numFmtId="164" fontId="59" fillId="0" borderId="0" xfId="0" applyNumberFormat="1" applyFont="1" applyFill="1" applyBorder="1" applyAlignment="1" applyProtection="1">
      <alignment vertical="center" wrapText="1"/>
      <protection hidden="1"/>
    </xf>
    <xf numFmtId="0" fontId="58" fillId="0" borderId="0" xfId="0" applyFont="1" applyFill="1" applyBorder="1" applyAlignment="1" applyProtection="1">
      <alignment vertical="top" wrapText="1"/>
      <protection hidden="1"/>
    </xf>
    <xf numFmtId="0" fontId="58" fillId="0" borderId="0" xfId="0" applyFont="1" applyFill="1" applyBorder="1" applyAlignment="1" applyProtection="1">
      <alignment horizontal="left" vertical="top" wrapText="1"/>
      <protection hidden="1"/>
    </xf>
    <xf numFmtId="0" fontId="58" fillId="0" borderId="0" xfId="0" applyFont="1" applyFill="1" applyBorder="1" applyAlignment="1" applyProtection="1">
      <alignment wrapText="1"/>
      <protection hidden="1"/>
    </xf>
    <xf numFmtId="0" fontId="58" fillId="0" borderId="0" xfId="0" applyFont="1" applyFill="1" applyBorder="1" applyAlignment="1" applyProtection="1">
      <alignment horizontal="center" vertical="center"/>
      <protection hidden="1"/>
    </xf>
    <xf numFmtId="0" fontId="59" fillId="0" borderId="0" xfId="0" applyFont="1" applyFill="1" applyBorder="1" applyAlignment="1" applyProtection="1">
      <alignment horizontal="left" vertical="top" wrapText="1"/>
      <protection hidden="1"/>
    </xf>
    <xf numFmtId="0" fontId="59" fillId="0" borderId="0" xfId="0" applyFont="1" applyFill="1" applyBorder="1" applyAlignment="1" applyProtection="1">
      <alignment vertical="center"/>
      <protection hidden="1"/>
    </xf>
    <xf numFmtId="0" fontId="59" fillId="0" borderId="0" xfId="0" quotePrefix="1" applyFont="1" applyFill="1" applyBorder="1" applyAlignment="1" applyProtection="1">
      <alignment horizontal="left" vertical="top" wrapText="1"/>
      <protection hidden="1"/>
    </xf>
    <xf numFmtId="0" fontId="58" fillId="0" borderId="0" xfId="0" applyFont="1" applyFill="1" applyBorder="1" applyAlignment="1" applyProtection="1">
      <protection hidden="1"/>
    </xf>
    <xf numFmtId="0" fontId="58" fillId="0" borderId="0" xfId="0" applyFont="1" applyFill="1" applyBorder="1" applyAlignment="1" applyProtection="1">
      <alignment horizontal="left" vertical="center" wrapText="1"/>
      <protection hidden="1"/>
    </xf>
    <xf numFmtId="0" fontId="55" fillId="0" borderId="0" xfId="0" applyFont="1" applyFill="1" applyBorder="1" applyAlignment="1" applyProtection="1">
      <alignment horizontal="center" vertical="center" wrapText="1"/>
      <protection hidden="1"/>
    </xf>
    <xf numFmtId="0" fontId="58" fillId="0" borderId="0" xfId="0" applyFont="1" applyFill="1" applyBorder="1" applyAlignment="1" applyProtection="1">
      <alignment horizontal="center" vertical="center" wrapText="1"/>
      <protection hidden="1"/>
    </xf>
    <xf numFmtId="0" fontId="58" fillId="35" borderId="0" xfId="0" applyFont="1" applyFill="1" applyBorder="1" applyAlignment="1" applyProtection="1">
      <alignment vertical="top" wrapText="1"/>
      <protection hidden="1"/>
    </xf>
    <xf numFmtId="0" fontId="58" fillId="35" borderId="0" xfId="0" applyFont="1" applyFill="1" applyBorder="1" applyAlignment="1" applyProtection="1">
      <alignment horizontal="left" vertical="top" wrapText="1"/>
      <protection hidden="1"/>
    </xf>
    <xf numFmtId="0" fontId="55" fillId="35" borderId="0" xfId="0" applyFont="1" applyFill="1" applyBorder="1" applyAlignment="1" applyProtection="1">
      <alignment horizontal="center" vertical="center" wrapText="1"/>
      <protection hidden="1"/>
    </xf>
    <xf numFmtId="0" fontId="58" fillId="35" borderId="0" xfId="0" applyFont="1" applyFill="1" applyBorder="1" applyAlignment="1" applyProtection="1">
      <alignment horizontal="center" vertical="center" wrapText="1"/>
      <protection hidden="1"/>
    </xf>
    <xf numFmtId="0" fontId="9" fillId="0" borderId="0" xfId="0" applyFont="1" applyFill="1" applyBorder="1" applyAlignment="1" applyProtection="1">
      <alignment horizontal="center" wrapText="1"/>
      <protection hidden="1"/>
    </xf>
    <xf numFmtId="8" fontId="58" fillId="0" borderId="0" xfId="0" applyNumberFormat="1" applyFont="1" applyFill="1" applyBorder="1" applyAlignment="1" applyProtection="1">
      <alignment horizontal="center"/>
      <protection hidden="1"/>
    </xf>
    <xf numFmtId="0" fontId="59" fillId="0" borderId="0" xfId="0" applyFont="1" applyFill="1" applyBorder="1" applyAlignment="1" applyProtection="1">
      <protection hidden="1"/>
    </xf>
    <xf numFmtId="0" fontId="62" fillId="0" borderId="10" xfId="0" applyFont="1" applyFill="1" applyBorder="1" applyAlignment="1" applyProtection="1">
      <alignment horizontal="center" vertical="center" wrapText="1"/>
      <protection hidden="1"/>
    </xf>
    <xf numFmtId="1" fontId="62" fillId="0" borderId="10" xfId="0" applyNumberFormat="1" applyFont="1" applyFill="1" applyBorder="1" applyAlignment="1" applyProtection="1">
      <alignment horizontal="center" vertical="center"/>
      <protection hidden="1"/>
    </xf>
    <xf numFmtId="3" fontId="62" fillId="0" borderId="10" xfId="0" applyNumberFormat="1" applyFont="1" applyFill="1" applyBorder="1" applyAlignment="1" applyProtection="1">
      <alignment horizontal="center" vertical="center"/>
      <protection hidden="1"/>
    </xf>
    <xf numFmtId="169" fontId="62" fillId="0" borderId="10" xfId="0" applyNumberFormat="1" applyFont="1" applyFill="1" applyBorder="1" applyAlignment="1" applyProtection="1">
      <alignment horizontal="center" vertical="center"/>
      <protection hidden="1"/>
    </xf>
    <xf numFmtId="0" fontId="62" fillId="0" borderId="0" xfId="0" applyNumberFormat="1" applyFont="1" applyFill="1" applyBorder="1" applyAlignment="1" applyProtection="1">
      <alignment horizontal="center" vertical="center" wrapText="1"/>
      <protection hidden="1"/>
    </xf>
    <xf numFmtId="0" fontId="63" fillId="0" borderId="10" xfId="0" applyFont="1" applyFill="1" applyBorder="1" applyAlignment="1" applyProtection="1">
      <alignment horizontal="center" vertical="center"/>
      <protection hidden="1"/>
    </xf>
    <xf numFmtId="0" fontId="58" fillId="0" borderId="10" xfId="0" applyFont="1" applyFill="1" applyBorder="1" applyAlignment="1" applyProtection="1">
      <alignment horizontal="center" vertical="center" wrapText="1"/>
      <protection hidden="1"/>
    </xf>
    <xf numFmtId="1" fontId="58" fillId="0" borderId="10" xfId="0" applyNumberFormat="1" applyFont="1" applyFill="1" applyBorder="1" applyAlignment="1" applyProtection="1">
      <alignment horizontal="center" vertical="center"/>
      <protection hidden="1"/>
    </xf>
    <xf numFmtId="3" fontId="58" fillId="0" borderId="10" xfId="0" applyNumberFormat="1" applyFont="1" applyFill="1" applyBorder="1" applyAlignment="1" applyProtection="1">
      <alignment horizontal="center" vertical="center"/>
      <protection hidden="1"/>
    </xf>
    <xf numFmtId="169" fontId="58" fillId="0" borderId="10" xfId="0" applyNumberFormat="1" applyFont="1" applyFill="1" applyBorder="1" applyAlignment="1" applyProtection="1">
      <alignment horizontal="center" vertical="center"/>
      <protection hidden="1"/>
    </xf>
    <xf numFmtId="187" fontId="58" fillId="0" borderId="10" xfId="0" applyNumberFormat="1" applyFont="1" applyFill="1" applyBorder="1" applyAlignment="1" applyProtection="1">
      <alignment horizontal="center" vertical="center"/>
      <protection hidden="1"/>
    </xf>
    <xf numFmtId="0" fontId="58" fillId="0" borderId="0" xfId="0" applyNumberFormat="1" applyFont="1" applyFill="1" applyBorder="1" applyAlignment="1" applyProtection="1">
      <alignment horizontal="center" vertical="center" wrapText="1"/>
      <protection hidden="1"/>
    </xf>
    <xf numFmtId="8" fontId="58" fillId="0" borderId="0" xfId="0" applyNumberFormat="1" applyFont="1" applyFill="1" applyBorder="1" applyAlignment="1" applyProtection="1">
      <alignment horizontal="center" vertical="center" wrapText="1"/>
      <protection hidden="1"/>
    </xf>
    <xf numFmtId="8" fontId="58" fillId="0" borderId="26" xfId="0" applyNumberFormat="1" applyFont="1" applyFill="1" applyBorder="1" applyAlignment="1" applyProtection="1">
      <alignment horizontal="center" vertical="center" wrapText="1"/>
      <protection hidden="1"/>
    </xf>
    <xf numFmtId="8" fontId="58" fillId="0" borderId="10" xfId="0" applyNumberFormat="1" applyFont="1" applyFill="1" applyBorder="1" applyAlignment="1" applyProtection="1">
      <alignment horizontal="center" vertical="center" wrapText="1"/>
      <protection hidden="1"/>
    </xf>
    <xf numFmtId="8" fontId="58" fillId="0" borderId="10" xfId="0" applyNumberFormat="1" applyFont="1" applyFill="1" applyBorder="1" applyAlignment="1" applyProtection="1">
      <alignment horizontal="left" vertical="center"/>
      <protection hidden="1"/>
    </xf>
    <xf numFmtId="40" fontId="58" fillId="0" borderId="10" xfId="0" applyNumberFormat="1" applyFont="1" applyFill="1" applyBorder="1" applyAlignment="1" applyProtection="1">
      <alignment horizontal="center" vertical="center" wrapText="1"/>
      <protection hidden="1"/>
    </xf>
    <xf numFmtId="174" fontId="58" fillId="0" borderId="10" xfId="0" applyNumberFormat="1" applyFont="1" applyFill="1" applyBorder="1" applyAlignment="1" applyProtection="1">
      <alignment horizontal="center" vertical="center" wrapText="1"/>
      <protection hidden="1"/>
    </xf>
    <xf numFmtId="8" fontId="59" fillId="0" borderId="0" xfId="0" applyNumberFormat="1" applyFont="1" applyFill="1" applyBorder="1" applyAlignment="1" applyProtection="1">
      <alignment horizontal="center" vertical="center"/>
      <protection hidden="1"/>
    </xf>
    <xf numFmtId="8" fontId="59" fillId="0" borderId="0" xfId="0" quotePrefix="1" applyNumberFormat="1" applyFont="1" applyFill="1" applyBorder="1" applyAlignment="1" applyProtection="1">
      <alignment horizontal="center" vertical="center"/>
      <protection hidden="1"/>
    </xf>
    <xf numFmtId="8" fontId="58" fillId="0" borderId="0" xfId="0" quotePrefix="1" applyNumberFormat="1" applyFont="1" applyFill="1" applyBorder="1" applyAlignment="1" applyProtection="1">
      <alignment horizontal="right" vertical="center"/>
      <protection hidden="1"/>
    </xf>
    <xf numFmtId="8" fontId="59" fillId="0" borderId="10" xfId="0" applyNumberFormat="1" applyFont="1" applyFill="1" applyBorder="1" applyAlignment="1" applyProtection="1">
      <alignment horizontal="center" vertical="center"/>
      <protection hidden="1"/>
    </xf>
    <xf numFmtId="8" fontId="59" fillId="0" borderId="10" xfId="0" quotePrefix="1" applyNumberFormat="1" applyFont="1" applyFill="1" applyBorder="1" applyAlignment="1" applyProtection="1">
      <alignment horizontal="center" vertical="center"/>
      <protection hidden="1"/>
    </xf>
    <xf numFmtId="169" fontId="59" fillId="0" borderId="10" xfId="0" quotePrefix="1" applyNumberFormat="1" applyFont="1" applyFill="1" applyBorder="1" applyAlignment="1" applyProtection="1">
      <alignment horizontal="center" vertical="center"/>
      <protection hidden="1"/>
    </xf>
    <xf numFmtId="0" fontId="59" fillId="0" borderId="10" xfId="0" applyNumberFormat="1" applyFont="1" applyFill="1" applyBorder="1" applyAlignment="1" applyProtection="1">
      <alignment horizontal="center" vertical="center"/>
      <protection hidden="1"/>
    </xf>
    <xf numFmtId="177" fontId="59" fillId="0" borderId="0" xfId="0" applyNumberFormat="1" applyFont="1" applyFill="1" applyBorder="1" applyAlignment="1" applyProtection="1">
      <alignment horizontal="center" vertical="center"/>
      <protection hidden="1"/>
    </xf>
    <xf numFmtId="6" fontId="59" fillId="0" borderId="0" xfId="0" applyNumberFormat="1" applyFont="1" applyFill="1" applyBorder="1" applyAlignment="1" applyProtection="1">
      <alignment horizontal="center" vertical="center"/>
      <protection hidden="1"/>
    </xf>
    <xf numFmtId="8" fontId="59" fillId="0" borderId="0" xfId="0" quotePrefix="1" applyNumberFormat="1" applyFont="1" applyFill="1" applyBorder="1" applyAlignment="1" applyProtection="1">
      <alignment horizontal="left" vertical="center"/>
      <protection hidden="1"/>
    </xf>
    <xf numFmtId="0" fontId="59" fillId="0" borderId="0" xfId="0" quotePrefix="1" applyFont="1" applyFill="1" applyBorder="1" applyAlignment="1" applyProtection="1">
      <alignment vertical="center"/>
      <protection hidden="1"/>
    </xf>
    <xf numFmtId="0" fontId="58" fillId="0" borderId="0" xfId="0" quotePrefix="1" applyFont="1" applyFill="1" applyBorder="1" applyAlignment="1" applyProtection="1">
      <alignment vertical="center" wrapText="1"/>
      <protection hidden="1"/>
    </xf>
    <xf numFmtId="8" fontId="58" fillId="0" borderId="0" xfId="0" applyNumberFormat="1" applyFont="1" applyFill="1" applyBorder="1" applyAlignment="1" applyProtection="1">
      <alignment vertical="center"/>
      <protection hidden="1"/>
    </xf>
    <xf numFmtId="0" fontId="59" fillId="0" borderId="0" xfId="0" applyFont="1" applyFill="1" applyBorder="1" applyAlignment="1" applyProtection="1">
      <alignment vertical="center" wrapText="1"/>
      <protection hidden="1"/>
    </xf>
    <xf numFmtId="0" fontId="59" fillId="0" borderId="9" xfId="0" applyFont="1" applyFill="1" applyBorder="1" applyAlignment="1" applyProtection="1">
      <alignment horizontal="center" vertical="center" wrapText="1"/>
      <protection hidden="1"/>
    </xf>
    <xf numFmtId="0" fontId="59" fillId="0" borderId="14" xfId="0" applyFont="1" applyFill="1" applyBorder="1" applyAlignment="1" applyProtection="1">
      <alignment horizontal="center" vertical="center" wrapText="1"/>
      <protection hidden="1"/>
    </xf>
    <xf numFmtId="0" fontId="59" fillId="0" borderId="26" xfId="0" applyFont="1" applyFill="1" applyBorder="1" applyAlignment="1" applyProtection="1">
      <alignment horizontal="center" vertical="center" wrapText="1"/>
      <protection hidden="1"/>
    </xf>
    <xf numFmtId="0" fontId="59" fillId="0" borderId="10" xfId="0" applyFont="1" applyFill="1" applyBorder="1" applyAlignment="1" applyProtection="1">
      <alignment horizontal="center"/>
      <protection hidden="1"/>
    </xf>
    <xf numFmtId="164" fontId="59" fillId="0" borderId="10" xfId="0" applyNumberFormat="1" applyFont="1" applyFill="1" applyBorder="1" applyAlignment="1" applyProtection="1">
      <alignment horizontal="left" vertical="center" wrapText="1"/>
      <protection hidden="1"/>
    </xf>
    <xf numFmtId="0" fontId="59" fillId="34" borderId="10" xfId="0" applyFont="1" applyFill="1" applyBorder="1" applyAlignment="1" applyProtection="1">
      <alignment horizontal="center"/>
      <protection hidden="1"/>
    </xf>
    <xf numFmtId="183" fontId="58" fillId="0" borderId="10" xfId="0" applyNumberFormat="1" applyFont="1" applyFill="1" applyBorder="1" applyAlignment="1" applyProtection="1">
      <alignment horizontal="center" vertical="center"/>
      <protection hidden="1"/>
    </xf>
    <xf numFmtId="186" fontId="58" fillId="0" borderId="0" xfId="0" applyNumberFormat="1" applyFont="1" applyFill="1" applyAlignment="1" applyProtection="1">
      <protection hidden="1"/>
    </xf>
    <xf numFmtId="189" fontId="56" fillId="0" borderId="0" xfId="1" applyNumberFormat="1" applyFont="1" applyFill="1" applyBorder="1" applyProtection="1">
      <protection hidden="1"/>
    </xf>
    <xf numFmtId="189" fontId="56" fillId="0" borderId="0" xfId="66" applyNumberFormat="1" applyFont="1" applyFill="1" applyBorder="1" applyProtection="1">
      <protection hidden="1"/>
    </xf>
    <xf numFmtId="189" fontId="56" fillId="0" borderId="0" xfId="6" applyNumberFormat="1" applyFont="1" applyFill="1" applyBorder="1" applyProtection="1">
      <protection hidden="1"/>
    </xf>
    <xf numFmtId="0" fontId="58" fillId="0" borderId="10" xfId="0" applyFont="1" applyFill="1" applyBorder="1" applyAlignment="1" applyProtection="1">
      <alignment horizontal="left" vertical="top" wrapText="1"/>
      <protection hidden="1"/>
    </xf>
    <xf numFmtId="0" fontId="16" fillId="0" borderId="0" xfId="0" applyFont="1" applyFill="1" applyProtection="1">
      <alignment horizontal="left"/>
      <protection hidden="1"/>
    </xf>
    <xf numFmtId="0" fontId="60" fillId="0" borderId="0" xfId="0" applyFont="1" applyFill="1" applyProtection="1">
      <alignment horizontal="left"/>
      <protection hidden="1"/>
    </xf>
    <xf numFmtId="0" fontId="59" fillId="0" borderId="0" xfId="0" applyFont="1" applyFill="1" applyBorder="1" applyAlignment="1" applyProtection="1">
      <alignment horizontal="left" vertical="center"/>
      <protection hidden="1"/>
    </xf>
    <xf numFmtId="0" fontId="58" fillId="0" borderId="0" xfId="0" applyFont="1" applyFill="1" applyAlignment="1" applyProtection="1">
      <alignment horizontal="left" vertical="center"/>
      <protection hidden="1"/>
    </xf>
    <xf numFmtId="0" fontId="58" fillId="0" borderId="0" xfId="0" applyFont="1" applyFill="1" applyBorder="1" applyAlignment="1" applyProtection="1">
      <alignment horizontal="left" vertical="center"/>
      <protection hidden="1"/>
    </xf>
    <xf numFmtId="0" fontId="58" fillId="0" borderId="0" xfId="0" applyFont="1" applyFill="1" applyBorder="1" applyAlignment="1" applyProtection="1">
      <alignment vertical="center" wrapText="1"/>
      <protection hidden="1"/>
    </xf>
    <xf numFmtId="0" fontId="59" fillId="0" borderId="10" xfId="0" applyFont="1" applyFill="1" applyBorder="1" applyAlignment="1" applyProtection="1">
      <alignment horizontal="left" vertical="top" wrapText="1"/>
      <protection hidden="1"/>
    </xf>
    <xf numFmtId="165" fontId="59" fillId="0" borderId="0" xfId="0" applyNumberFormat="1" applyFont="1" applyFill="1" applyBorder="1" applyAlignment="1" applyProtection="1">
      <alignment vertical="center" wrapText="1"/>
      <protection hidden="1"/>
    </xf>
    <xf numFmtId="3" fontId="58" fillId="0" borderId="0" xfId="0" applyNumberFormat="1" applyFont="1" applyFill="1" applyBorder="1" applyAlignment="1" applyProtection="1">
      <alignment vertical="center" wrapText="1"/>
      <protection hidden="1"/>
    </xf>
    <xf numFmtId="3" fontId="59" fillId="0" borderId="0" xfId="0" applyNumberFormat="1" applyFont="1" applyFill="1" applyBorder="1" applyAlignment="1" applyProtection="1">
      <alignment vertical="center"/>
      <protection hidden="1"/>
    </xf>
    <xf numFmtId="164" fontId="59" fillId="0" borderId="10" xfId="0" applyNumberFormat="1" applyFont="1" applyFill="1" applyBorder="1" applyAlignment="1" applyProtection="1">
      <alignment horizontal="right" vertical="center" wrapText="1"/>
      <protection hidden="1"/>
    </xf>
    <xf numFmtId="3" fontId="58" fillId="0" borderId="0" xfId="0" applyNumberFormat="1" applyFont="1" applyFill="1" applyBorder="1" applyAlignment="1" applyProtection="1">
      <alignment vertical="center"/>
      <protection hidden="1"/>
    </xf>
    <xf numFmtId="165" fontId="59" fillId="0" borderId="0" xfId="0" applyNumberFormat="1" applyFont="1" applyFill="1" applyBorder="1" applyAlignment="1" applyProtection="1">
      <alignment horizontal="center" vertical="center" wrapText="1"/>
      <protection hidden="1"/>
    </xf>
    <xf numFmtId="0" fontId="59" fillId="0" borderId="0" xfId="0" applyFont="1" applyFill="1" applyBorder="1" applyAlignment="1" applyProtection="1">
      <alignment horizontal="center" vertical="center" wrapText="1"/>
      <protection hidden="1"/>
    </xf>
    <xf numFmtId="0" fontId="58" fillId="0" borderId="0" xfId="0" applyNumberFormat="1" applyFont="1" applyFill="1" applyBorder="1" applyAlignment="1" applyProtection="1">
      <alignment horizontal="center" vertical="center"/>
      <protection hidden="1"/>
    </xf>
    <xf numFmtId="0" fontId="58" fillId="0" borderId="10" xfId="0" applyFont="1" applyFill="1" applyBorder="1" applyAlignment="1" applyProtection="1">
      <alignment horizontal="left" vertical="center" wrapText="1"/>
      <protection hidden="1"/>
    </xf>
    <xf numFmtId="0" fontId="55" fillId="0" borderId="10" xfId="0" applyFont="1" applyFill="1" applyBorder="1" applyAlignment="1" applyProtection="1">
      <alignment horizontal="center" vertical="center" wrapText="1"/>
      <protection hidden="1"/>
    </xf>
    <xf numFmtId="0" fontId="59" fillId="0" borderId="0" xfId="0" applyFont="1" applyFill="1" applyBorder="1" applyAlignment="1" applyProtection="1">
      <alignment horizontal="center" vertical="center"/>
      <protection hidden="1"/>
    </xf>
    <xf numFmtId="167" fontId="58" fillId="0" borderId="0" xfId="0" applyNumberFormat="1" applyFont="1" applyFill="1" applyBorder="1" applyAlignment="1" applyProtection="1">
      <alignment vertical="center"/>
      <protection hidden="1"/>
    </xf>
    <xf numFmtId="0" fontId="59" fillId="0" borderId="0" xfId="0" applyFont="1" applyFill="1" applyAlignment="1" applyProtection="1">
      <alignment horizontal="right"/>
      <protection hidden="1"/>
    </xf>
    <xf numFmtId="8" fontId="58" fillId="0" borderId="0" xfId="0" applyNumberFormat="1" applyFont="1" applyFill="1" applyBorder="1" applyAlignment="1" applyProtection="1">
      <alignment horizontal="center" vertical="top" wrapText="1"/>
      <protection hidden="1"/>
    </xf>
    <xf numFmtId="0" fontId="59" fillId="0" borderId="0" xfId="0" applyFont="1" applyFill="1" applyBorder="1" applyAlignment="1" applyProtection="1">
      <alignment horizontal="center"/>
      <protection hidden="1"/>
    </xf>
    <xf numFmtId="165" fontId="58" fillId="0" borderId="0" xfId="0" applyNumberFormat="1" applyFont="1" applyFill="1" applyBorder="1" applyAlignment="1" applyProtection="1">
      <alignment vertical="center" wrapText="1"/>
      <protection hidden="1"/>
    </xf>
    <xf numFmtId="172" fontId="58" fillId="34" borderId="10" xfId="0" applyNumberFormat="1" applyFont="1" applyFill="1" applyBorder="1" applyAlignment="1" applyProtection="1">
      <alignment horizontal="center" vertical="center"/>
      <protection hidden="1"/>
    </xf>
    <xf numFmtId="0" fontId="58" fillId="0" borderId="10" xfId="0" applyFont="1" applyFill="1" applyBorder="1" applyAlignment="1" applyProtection="1">
      <alignment horizontal="left" vertical="center"/>
      <protection hidden="1"/>
    </xf>
    <xf numFmtId="165" fontId="58" fillId="0" borderId="0" xfId="0" applyNumberFormat="1" applyFont="1" applyFill="1" applyBorder="1" applyAlignment="1" applyProtection="1">
      <alignment horizontal="center"/>
      <protection hidden="1"/>
    </xf>
    <xf numFmtId="0" fontId="58" fillId="0" borderId="17" xfId="0" applyFont="1" applyFill="1" applyBorder="1" applyProtection="1">
      <alignment horizontal="left"/>
      <protection hidden="1"/>
    </xf>
    <xf numFmtId="0" fontId="58" fillId="0" borderId="10" xfId="0" applyFont="1" applyFill="1" applyBorder="1" applyAlignment="1" applyProtection="1">
      <alignment horizontal="right"/>
      <protection hidden="1"/>
    </xf>
    <xf numFmtId="0" fontId="58" fillId="0" borderId="10" xfId="0" applyFont="1" applyFill="1" applyBorder="1" applyAlignment="1" applyProtection="1">
      <protection hidden="1"/>
    </xf>
    <xf numFmtId="9" fontId="58" fillId="0" borderId="0" xfId="0" applyNumberFormat="1" applyFont="1" applyFill="1" applyBorder="1" applyAlignment="1" applyProtection="1">
      <alignment horizontal="center"/>
      <protection hidden="1"/>
    </xf>
    <xf numFmtId="11" fontId="58" fillId="0" borderId="0" xfId="0" applyNumberFormat="1" applyFont="1" applyFill="1" applyBorder="1" applyAlignment="1" applyProtection="1">
      <alignment horizontal="center" wrapText="1"/>
      <protection hidden="1"/>
    </xf>
    <xf numFmtId="0" fontId="58" fillId="0" borderId="0" xfId="0" applyFont="1" applyFill="1" applyBorder="1" applyAlignment="1" applyProtection="1">
      <alignment horizontal="center" wrapText="1"/>
      <protection hidden="1"/>
    </xf>
    <xf numFmtId="0" fontId="58" fillId="0" borderId="0" xfId="0" applyNumberFormat="1" applyFont="1" applyFill="1" applyBorder="1" applyAlignment="1" applyProtection="1">
      <alignment horizontal="center" wrapText="1"/>
      <protection hidden="1"/>
    </xf>
    <xf numFmtId="190" fontId="67" fillId="0" borderId="0" xfId="66" applyNumberFormat="1" applyFont="1" applyFill="1" applyBorder="1" applyProtection="1">
      <protection hidden="1"/>
    </xf>
    <xf numFmtId="0" fontId="58" fillId="0" borderId="0" xfId="0" applyFont="1" applyFill="1" applyAlignment="1" applyProtection="1">
      <protection hidden="1"/>
    </xf>
    <xf numFmtId="0" fontId="58" fillId="0" borderId="10" xfId="0" applyFont="1" applyFill="1" applyBorder="1" applyAlignment="1" applyProtection="1">
      <alignment vertical="center"/>
      <protection hidden="1"/>
    </xf>
    <xf numFmtId="11" fontId="58" fillId="0" borderId="0" xfId="0" applyNumberFormat="1" applyFont="1" applyFill="1" applyProtection="1">
      <alignment horizontal="left"/>
      <protection hidden="1"/>
    </xf>
    <xf numFmtId="171" fontId="59" fillId="0" borderId="10" xfId="0" applyNumberFormat="1" applyFont="1" applyFill="1" applyBorder="1" applyAlignment="1" applyProtection="1">
      <alignment horizontal="left" vertical="top" wrapText="1"/>
      <protection hidden="1"/>
    </xf>
    <xf numFmtId="178" fontId="58" fillId="0" borderId="0" xfId="0" applyNumberFormat="1" applyFont="1" applyFill="1" applyAlignment="1" applyProtection="1">
      <alignment horizontal="left"/>
      <protection hidden="1"/>
    </xf>
    <xf numFmtId="0" fontId="58" fillId="0" borderId="0" xfId="0" applyFont="1" applyFill="1" applyAlignment="1" applyProtection="1">
      <alignment horizontal="left"/>
      <protection hidden="1"/>
    </xf>
    <xf numFmtId="178" fontId="58" fillId="0" borderId="0" xfId="0" applyNumberFormat="1" applyFont="1" applyFill="1" applyAlignment="1" applyProtection="1">
      <alignment horizontal="center"/>
      <protection hidden="1"/>
    </xf>
    <xf numFmtId="0" fontId="58" fillId="0" borderId="0" xfId="0" applyFont="1" applyFill="1" applyAlignment="1" applyProtection="1">
      <alignment horizontal="center"/>
      <protection hidden="1"/>
    </xf>
    <xf numFmtId="178" fontId="58" fillId="0" borderId="0" xfId="0" applyNumberFormat="1" applyFont="1" applyFill="1" applyAlignment="1" applyProtection="1">
      <alignment horizontal="right"/>
      <protection hidden="1"/>
    </xf>
    <xf numFmtId="0" fontId="39" fillId="0" borderId="0" xfId="0" applyFont="1" applyFill="1" applyProtection="1">
      <alignment horizontal="left"/>
      <protection hidden="1"/>
    </xf>
    <xf numFmtId="0" fontId="40" fillId="0" borderId="0" xfId="0" applyFont="1" applyFill="1" applyProtection="1">
      <alignment horizontal="left"/>
      <protection hidden="1"/>
    </xf>
    <xf numFmtId="0" fontId="61" fillId="0" borderId="0" xfId="0" applyFont="1" applyFill="1" applyProtection="1">
      <alignment horizontal="left"/>
      <protection hidden="1"/>
    </xf>
    <xf numFmtId="0" fontId="3" fillId="0" borderId="0" xfId="0" applyFont="1" applyFill="1" applyProtection="1">
      <alignment horizontal="left"/>
      <protection hidden="1"/>
    </xf>
    <xf numFmtId="0" fontId="5" fillId="0" borderId="10" xfId="0" applyFont="1" applyFill="1" applyBorder="1" applyAlignment="1" applyProtection="1">
      <alignment horizontal="center" vertical="top"/>
      <protection hidden="1"/>
    </xf>
    <xf numFmtId="0" fontId="5" fillId="0" borderId="18" xfId="0" applyFont="1" applyFill="1" applyBorder="1" applyAlignment="1" applyProtection="1">
      <alignment horizontal="center" vertical="top"/>
      <protection hidden="1"/>
    </xf>
    <xf numFmtId="192" fontId="62" fillId="0" borderId="10" xfId="0" applyNumberFormat="1" applyFont="1" applyFill="1" applyBorder="1" applyAlignment="1" applyProtection="1">
      <alignment horizontal="center" vertical="center"/>
      <protection hidden="1"/>
    </xf>
    <xf numFmtId="189" fontId="109" fillId="0" borderId="0" xfId="0" applyNumberFormat="1" applyFont="1" applyFill="1" applyBorder="1" applyAlignment="1"/>
    <xf numFmtId="189" fontId="56" fillId="0" borderId="0" xfId="0" applyNumberFormat="1" applyFont="1" applyFill="1" applyBorder="1" applyAlignment="1"/>
    <xf numFmtId="0" fontId="58" fillId="0" borderId="0" xfId="0" applyFont="1" applyFill="1" applyBorder="1" applyAlignment="1" applyProtection="1">
      <alignment horizontal="left"/>
      <protection hidden="1"/>
    </xf>
    <xf numFmtId="0" fontId="58" fillId="0" borderId="10" xfId="0" applyNumberFormat="1" applyFont="1" applyFill="1" applyBorder="1" applyAlignment="1" applyProtection="1">
      <alignment horizontal="center" vertical="center"/>
      <protection hidden="1"/>
    </xf>
    <xf numFmtId="0" fontId="59" fillId="41" borderId="10" xfId="0" applyFont="1" applyFill="1" applyBorder="1" applyAlignment="1" applyProtection="1">
      <alignment horizontal="center"/>
      <protection hidden="1"/>
    </xf>
    <xf numFmtId="11" fontId="58" fillId="41" borderId="0" xfId="0" applyNumberFormat="1" applyFont="1" applyFill="1" applyBorder="1" applyAlignment="1" applyProtection="1">
      <alignment horizontal="center" wrapText="1"/>
      <protection hidden="1"/>
    </xf>
    <xf numFmtId="0" fontId="58" fillId="41" borderId="0" xfId="0" applyFont="1" applyFill="1" applyBorder="1" applyAlignment="1" applyProtection="1">
      <alignment horizontal="center" wrapText="1"/>
      <protection hidden="1"/>
    </xf>
    <xf numFmtId="0" fontId="58" fillId="41" borderId="0" xfId="0" applyNumberFormat="1" applyFont="1" applyFill="1" applyBorder="1" applyAlignment="1" applyProtection="1">
      <alignment horizontal="center" wrapText="1"/>
      <protection hidden="1"/>
    </xf>
    <xf numFmtId="0" fontId="18" fillId="17" borderId="0" xfId="0" applyFont="1" applyFill="1" applyBorder="1" applyAlignment="1" applyProtection="1">
      <alignment horizontal="left" vertical="top" wrapText="1"/>
      <protection hidden="1"/>
    </xf>
    <xf numFmtId="0" fontId="110" fillId="17" borderId="0" xfId="0" applyFont="1" applyFill="1" applyBorder="1" applyAlignment="1" applyProtection="1">
      <alignment vertical="top"/>
      <protection hidden="1"/>
    </xf>
    <xf numFmtId="0" fontId="4" fillId="35" borderId="21" xfId="7606" applyFont="1" applyFill="1" applyBorder="1" applyAlignment="1">
      <alignment horizontal="left" vertical="top"/>
    </xf>
    <xf numFmtId="0" fontId="3" fillId="35" borderId="22" xfId="7606" applyFont="1" applyFill="1" applyBorder="1" applyAlignment="1">
      <alignment horizontal="left" vertical="top"/>
    </xf>
    <xf numFmtId="0" fontId="3" fillId="35" borderId="8" xfId="7606" applyFont="1" applyFill="1" applyBorder="1" applyAlignment="1">
      <alignment horizontal="left" vertical="top"/>
    </xf>
    <xf numFmtId="0" fontId="4" fillId="35" borderId="28" xfId="7606" applyFont="1" applyFill="1" applyBorder="1" applyAlignment="1">
      <alignment horizontal="left" vertical="top"/>
    </xf>
    <xf numFmtId="0" fontId="3" fillId="35" borderId="0" xfId="7606" applyFont="1" applyFill="1" applyBorder="1" applyAlignment="1">
      <alignment horizontal="left" vertical="top"/>
    </xf>
    <xf numFmtId="0" fontId="3" fillId="35" borderId="29" xfId="7606" applyFont="1" applyFill="1" applyBorder="1" applyAlignment="1">
      <alignment horizontal="left" vertical="top"/>
    </xf>
    <xf numFmtId="0" fontId="4" fillId="35" borderId="30" xfId="7606" applyFont="1" applyFill="1" applyBorder="1" applyAlignment="1">
      <alignment horizontal="left" vertical="top"/>
    </xf>
    <xf numFmtId="0" fontId="3" fillId="35" borderId="0" xfId="7606" applyFont="1" applyFill="1" applyBorder="1" applyAlignment="1">
      <alignment horizontal="left" vertical="top" wrapText="1"/>
    </xf>
    <xf numFmtId="0" fontId="3" fillId="35" borderId="29" xfId="7606" applyFont="1" applyFill="1" applyBorder="1" applyAlignment="1">
      <alignment horizontal="left" vertical="top" wrapText="1"/>
    </xf>
    <xf numFmtId="0" fontId="3" fillId="17" borderId="9" xfId="7603" applyFont="1" applyFill="1" applyBorder="1" applyAlignment="1" applyProtection="1">
      <alignment horizontal="left" vertical="top"/>
      <protection hidden="1"/>
    </xf>
    <xf numFmtId="0" fontId="3" fillId="17" borderId="14" xfId="7603" applyFont="1" applyFill="1" applyBorder="1" applyAlignment="1" applyProtection="1">
      <alignment horizontal="left" vertical="top"/>
      <protection hidden="1"/>
    </xf>
    <xf numFmtId="0" fontId="3" fillId="17" borderId="26" xfId="7603" applyFont="1" applyFill="1" applyBorder="1" applyAlignment="1" applyProtection="1">
      <alignment horizontal="left" vertical="top"/>
      <protection hidden="1"/>
    </xf>
    <xf numFmtId="0" fontId="24" fillId="17" borderId="0" xfId="7603" applyFont="1" applyFill="1" applyAlignment="1" applyProtection="1">
      <alignment horizontal="center"/>
      <protection hidden="1"/>
    </xf>
    <xf numFmtId="0" fontId="100" fillId="17" borderId="0" xfId="7603" applyFont="1" applyFill="1" applyAlignment="1" applyProtection="1">
      <alignment horizontal="center"/>
      <protection hidden="1"/>
    </xf>
    <xf numFmtId="0" fontId="3" fillId="17" borderId="0" xfId="7603" quotePrefix="1" applyFont="1" applyFill="1" applyAlignment="1" applyProtection="1">
      <alignment horizontal="center"/>
      <protection hidden="1"/>
    </xf>
    <xf numFmtId="0" fontId="3" fillId="17" borderId="0" xfId="7603" applyFont="1" applyFill="1" applyAlignment="1" applyProtection="1">
      <alignment horizontal="center"/>
      <protection hidden="1"/>
    </xf>
    <xf numFmtId="0" fontId="4" fillId="35" borderId="31" xfId="7606" applyFont="1" applyFill="1" applyBorder="1" applyAlignment="1">
      <alignment horizontal="center"/>
    </xf>
    <xf numFmtId="0" fontId="3" fillId="35" borderId="31" xfId="7606" applyFont="1" applyFill="1" applyBorder="1" applyAlignment="1">
      <alignment horizontal="left" vertical="top" wrapText="1"/>
    </xf>
    <xf numFmtId="0" fontId="3" fillId="35" borderId="7" xfId="7606" applyFont="1" applyFill="1" applyBorder="1" applyAlignment="1">
      <alignment horizontal="left" vertical="top" wrapText="1"/>
    </xf>
    <xf numFmtId="0" fontId="3" fillId="35" borderId="0" xfId="7606" applyFont="1" applyFill="1" applyBorder="1" applyAlignment="1">
      <alignment horizontal="left" vertical="top" wrapText="1"/>
    </xf>
    <xf numFmtId="0" fontId="3" fillId="35" borderId="29" xfId="7606" applyFont="1" applyFill="1" applyBorder="1" applyAlignment="1">
      <alignment horizontal="left" vertical="top" wrapText="1"/>
    </xf>
    <xf numFmtId="0" fontId="111" fillId="35" borderId="0" xfId="7606" applyFont="1" applyFill="1" applyAlignment="1">
      <alignment horizontal="center"/>
    </xf>
    <xf numFmtId="0" fontId="35" fillId="17" borderId="0" xfId="7603" applyFont="1" applyFill="1" applyAlignment="1" applyProtection="1">
      <alignment horizontal="center"/>
      <protection hidden="1"/>
    </xf>
    <xf numFmtId="0" fontId="13" fillId="17" borderId="0" xfId="7603" applyFont="1" applyFill="1" applyAlignment="1" applyProtection="1">
      <alignment horizontal="center"/>
      <protection hidden="1"/>
    </xf>
    <xf numFmtId="0" fontId="13" fillId="17" borderId="0" xfId="7603" applyFont="1" applyFill="1" applyAlignment="1" applyProtection="1">
      <alignment horizontal="center" wrapText="1"/>
      <protection hidden="1"/>
    </xf>
    <xf numFmtId="0" fontId="113" fillId="17" borderId="0" xfId="7603" applyFont="1" applyFill="1" applyAlignment="1" applyProtection="1">
      <alignment horizontal="center"/>
      <protection hidden="1"/>
    </xf>
    <xf numFmtId="14" fontId="4" fillId="17" borderId="0" xfId="7603" applyNumberFormat="1" applyFont="1" applyFill="1" applyAlignment="1" applyProtection="1">
      <alignment horizontal="center" vertical="center"/>
      <protection hidden="1"/>
    </xf>
    <xf numFmtId="0" fontId="4" fillId="17" borderId="0" xfId="7603" applyFont="1" applyFill="1" applyAlignment="1" applyProtection="1">
      <alignment horizontal="center" vertical="center"/>
      <protection hidden="1"/>
    </xf>
    <xf numFmtId="0" fontId="103" fillId="35" borderId="0" xfId="7636" applyFont="1" applyFill="1" applyAlignment="1" applyProtection="1">
      <alignment horizontal="center"/>
      <protection locked="0" hidden="1"/>
    </xf>
    <xf numFmtId="0" fontId="101" fillId="35" borderId="0" xfId="0" applyFont="1" applyFill="1" applyAlignment="1" applyProtection="1">
      <alignment horizontal="center"/>
      <protection locked="0" hidden="1"/>
    </xf>
    <xf numFmtId="0" fontId="24" fillId="35" borderId="0" xfId="0" applyFont="1" applyFill="1" applyAlignment="1" applyProtection="1">
      <alignment horizontal="center" vertical="center"/>
      <protection hidden="1"/>
    </xf>
    <xf numFmtId="0" fontId="104" fillId="35" borderId="0" xfId="0" applyFont="1" applyFill="1" applyAlignment="1" applyProtection="1">
      <alignment horizontal="center" vertical="center" wrapText="1"/>
      <protection hidden="1"/>
    </xf>
    <xf numFmtId="0" fontId="5" fillId="17" borderId="9" xfId="0" applyFont="1" applyFill="1" applyBorder="1" applyAlignment="1" applyProtection="1">
      <alignment horizontal="center" vertical="top"/>
      <protection hidden="1"/>
    </xf>
    <xf numFmtId="0" fontId="5" fillId="17" borderId="26" xfId="0" applyFont="1" applyFill="1" applyBorder="1" applyAlignment="1" applyProtection="1">
      <alignment horizontal="center" vertical="top"/>
      <protection hidden="1"/>
    </xf>
    <xf numFmtId="0" fontId="98" fillId="17" borderId="9" xfId="0" applyFont="1" applyFill="1" applyBorder="1" applyAlignment="1" applyProtection="1">
      <alignment horizontal="center" vertical="top"/>
      <protection hidden="1"/>
    </xf>
    <xf numFmtId="0" fontId="98" fillId="17" borderId="26" xfId="0" applyFont="1" applyFill="1" applyBorder="1" applyAlignment="1" applyProtection="1">
      <alignment horizontal="center" vertical="top"/>
      <protection hidden="1"/>
    </xf>
    <xf numFmtId="0" fontId="5" fillId="0" borderId="9" xfId="0" applyFont="1" applyFill="1" applyBorder="1" applyAlignment="1" applyProtection="1">
      <alignment horizontal="center" vertical="top"/>
      <protection hidden="1"/>
    </xf>
    <xf numFmtId="0" fontId="5" fillId="0" borderId="26" xfId="0" applyFont="1" applyFill="1" applyBorder="1" applyAlignment="1" applyProtection="1">
      <alignment horizontal="center" vertical="top"/>
      <protection hidden="1"/>
    </xf>
    <xf numFmtId="0" fontId="5" fillId="17" borderId="10" xfId="0" applyFont="1" applyFill="1" applyBorder="1" applyAlignment="1" applyProtection="1">
      <alignment horizontal="center" vertical="top"/>
      <protection hidden="1"/>
    </xf>
    <xf numFmtId="0" fontId="98" fillId="17" borderId="10" xfId="0" applyFont="1" applyFill="1" applyBorder="1" applyAlignment="1" applyProtection="1">
      <alignment horizontal="center" vertical="top"/>
      <protection hidden="1"/>
    </xf>
    <xf numFmtId="184" fontId="5" fillId="17" borderId="9" xfId="0" applyNumberFormat="1" applyFont="1" applyFill="1" applyBorder="1" applyAlignment="1" applyProtection="1">
      <alignment horizontal="center" vertical="top"/>
      <protection hidden="1"/>
    </xf>
    <xf numFmtId="184" fontId="5" fillId="17" borderId="26" xfId="0" applyNumberFormat="1" applyFont="1" applyFill="1" applyBorder="1" applyAlignment="1" applyProtection="1">
      <alignment horizontal="center" vertical="top"/>
      <protection hidden="1"/>
    </xf>
    <xf numFmtId="184" fontId="5" fillId="17" borderId="10" xfId="0" applyNumberFormat="1" applyFont="1" applyFill="1" applyBorder="1" applyAlignment="1" applyProtection="1">
      <alignment horizontal="center" vertical="top"/>
      <protection hidden="1"/>
    </xf>
    <xf numFmtId="0" fontId="5" fillId="38" borderId="10" xfId="0" applyFont="1" applyFill="1" applyBorder="1" applyAlignment="1" applyProtection="1">
      <alignment horizontal="center" vertical="top"/>
      <protection hidden="1"/>
    </xf>
    <xf numFmtId="0" fontId="5" fillId="17" borderId="10" xfId="0" applyNumberFormat="1" applyFont="1" applyFill="1" applyBorder="1" applyAlignment="1" applyProtection="1">
      <alignment horizontal="center" vertical="top"/>
      <protection hidden="1"/>
    </xf>
    <xf numFmtId="0" fontId="5" fillId="17" borderId="18" xfId="0" applyFont="1" applyFill="1" applyBorder="1" applyAlignment="1" applyProtection="1">
      <alignment horizontal="center" vertical="top"/>
      <protection hidden="1"/>
    </xf>
    <xf numFmtId="0" fontId="5" fillId="17" borderId="15" xfId="0" applyFont="1" applyFill="1" applyBorder="1" applyAlignment="1" applyProtection="1">
      <alignment horizontal="center" vertical="top"/>
      <protection hidden="1"/>
    </xf>
    <xf numFmtId="0" fontId="98" fillId="17" borderId="18" xfId="0" applyFont="1" applyFill="1" applyBorder="1" applyAlignment="1" applyProtection="1">
      <alignment horizontal="center" vertical="top"/>
      <protection hidden="1"/>
    </xf>
    <xf numFmtId="0" fontId="98" fillId="17" borderId="15" xfId="0" applyFont="1" applyFill="1" applyBorder="1" applyAlignment="1" applyProtection="1">
      <alignment horizontal="center" vertical="top"/>
      <protection hidden="1"/>
    </xf>
    <xf numFmtId="0" fontId="18" fillId="21" borderId="9" xfId="0" applyFont="1" applyFill="1" applyBorder="1" applyAlignment="1" applyProtection="1">
      <alignment horizontal="center" vertical="center"/>
      <protection hidden="1"/>
    </xf>
    <xf numFmtId="0" fontId="18" fillId="21" borderId="14" xfId="0" applyFont="1" applyFill="1" applyBorder="1" applyAlignment="1" applyProtection="1">
      <alignment horizontal="center" vertical="center"/>
      <protection hidden="1"/>
    </xf>
    <xf numFmtId="0" fontId="18" fillId="21" borderId="26" xfId="0" applyFont="1" applyFill="1" applyBorder="1" applyAlignment="1" applyProtection="1">
      <alignment horizontal="center" vertical="center"/>
      <protection hidden="1"/>
    </xf>
    <xf numFmtId="164" fontId="18" fillId="21" borderId="9" xfId="0" applyNumberFormat="1" applyFont="1" applyFill="1" applyBorder="1" applyAlignment="1" applyProtection="1">
      <alignment horizontal="center" vertical="center" wrapText="1"/>
    </xf>
    <xf numFmtId="164" fontId="18" fillId="21" borderId="14" xfId="0" applyNumberFormat="1" applyFont="1" applyFill="1" applyBorder="1" applyAlignment="1" applyProtection="1">
      <alignment horizontal="center" vertical="center" wrapText="1"/>
    </xf>
    <xf numFmtId="164" fontId="18" fillId="21" borderId="27" xfId="0" applyNumberFormat="1" applyFont="1" applyFill="1" applyBorder="1" applyAlignment="1" applyProtection="1">
      <alignment horizontal="center" vertical="center" wrapText="1"/>
    </xf>
    <xf numFmtId="0" fontId="11" fillId="17" borderId="9" xfId="0" applyFont="1" applyFill="1" applyBorder="1" applyAlignment="1" applyProtection="1">
      <alignment horizontal="center"/>
      <protection hidden="1"/>
    </xf>
    <xf numFmtId="0" fontId="11" fillId="17" borderId="14" xfId="0" applyFont="1" applyFill="1" applyBorder="1" applyAlignment="1" applyProtection="1">
      <alignment horizontal="center"/>
      <protection hidden="1"/>
    </xf>
    <xf numFmtId="0" fontId="11" fillId="17" borderId="48" xfId="0" applyFont="1" applyFill="1" applyBorder="1" applyAlignment="1" applyProtection="1">
      <alignment horizontal="center"/>
      <protection hidden="1"/>
    </xf>
    <xf numFmtId="2" fontId="11" fillId="17" borderId="9" xfId="0" applyNumberFormat="1" applyFont="1" applyFill="1" applyBorder="1" applyAlignment="1" applyProtection="1">
      <alignment horizontal="center"/>
      <protection hidden="1"/>
    </xf>
    <xf numFmtId="2" fontId="11" fillId="17" borderId="14" xfId="0" applyNumberFormat="1" applyFont="1" applyFill="1" applyBorder="1" applyAlignment="1" applyProtection="1">
      <alignment horizontal="center"/>
      <protection hidden="1"/>
    </xf>
    <xf numFmtId="2" fontId="11" fillId="17" borderId="48" xfId="0" applyNumberFormat="1" applyFont="1" applyFill="1" applyBorder="1" applyAlignment="1" applyProtection="1">
      <alignment horizontal="center"/>
      <protection hidden="1"/>
    </xf>
    <xf numFmtId="164" fontId="4" fillId="17" borderId="9" xfId="0" applyNumberFormat="1" applyFont="1" applyFill="1" applyBorder="1" applyAlignment="1" applyProtection="1">
      <alignment horizontal="left" vertical="center" wrapText="1"/>
    </xf>
    <xf numFmtId="164" fontId="4" fillId="17" borderId="14" xfId="0" applyNumberFormat="1" applyFont="1" applyFill="1" applyBorder="1" applyAlignment="1" applyProtection="1">
      <alignment horizontal="left" vertical="center" wrapText="1"/>
    </xf>
    <xf numFmtId="164" fontId="4" fillId="17" borderId="26" xfId="0" applyNumberFormat="1" applyFont="1" applyFill="1" applyBorder="1" applyAlignment="1" applyProtection="1">
      <alignment horizontal="left" vertical="center" wrapText="1"/>
    </xf>
    <xf numFmtId="0" fontId="5" fillId="17" borderId="18" xfId="0" applyFont="1" applyFill="1" applyBorder="1" applyAlignment="1" applyProtection="1">
      <alignment horizontal="center" vertical="center"/>
      <protection hidden="1"/>
    </xf>
    <xf numFmtId="0" fontId="5" fillId="17" borderId="15" xfId="0" applyFont="1" applyFill="1" applyBorder="1" applyAlignment="1" applyProtection="1">
      <alignment horizontal="center" vertical="center"/>
      <protection hidden="1"/>
    </xf>
    <xf numFmtId="0" fontId="11" fillId="17" borderId="9" xfId="0" applyFont="1" applyFill="1" applyBorder="1" applyAlignment="1" applyProtection="1">
      <alignment horizontal="center" vertical="top" wrapText="1"/>
    </xf>
    <xf numFmtId="0" fontId="11" fillId="17" borderId="26" xfId="0" applyFont="1" applyFill="1" applyBorder="1" applyAlignment="1" applyProtection="1">
      <alignment horizontal="center" vertical="top" wrapText="1"/>
    </xf>
    <xf numFmtId="164" fontId="4" fillId="20" borderId="9" xfId="0" applyNumberFormat="1" applyFont="1" applyFill="1" applyBorder="1" applyAlignment="1" applyProtection="1">
      <alignment horizontal="center" vertical="center" wrapText="1"/>
    </xf>
    <xf numFmtId="164" fontId="4" fillId="20" borderId="26" xfId="0" applyNumberFormat="1" applyFont="1" applyFill="1" applyBorder="1" applyAlignment="1" applyProtection="1">
      <alignment horizontal="center" vertical="center" wrapText="1"/>
    </xf>
    <xf numFmtId="0" fontId="11" fillId="17" borderId="10" xfId="0" applyFont="1" applyFill="1" applyBorder="1" applyAlignment="1" applyProtection="1">
      <alignment horizontal="center"/>
      <protection hidden="1"/>
    </xf>
    <xf numFmtId="49" fontId="38" fillId="17" borderId="21" xfId="0" applyNumberFormat="1" applyFont="1" applyFill="1" applyBorder="1" applyAlignment="1" applyProtection="1">
      <alignment horizontal="center" vertical="center" wrapText="1"/>
    </xf>
    <xf numFmtId="49" fontId="38" fillId="17" borderId="22" xfId="0" applyNumberFormat="1" applyFont="1" applyFill="1" applyBorder="1" applyAlignment="1" applyProtection="1">
      <alignment horizontal="center" vertical="center" wrapText="1"/>
    </xf>
    <xf numFmtId="49" fontId="38" fillId="17" borderId="8" xfId="0" applyNumberFormat="1" applyFont="1" applyFill="1" applyBorder="1" applyAlignment="1" applyProtection="1">
      <alignment horizontal="center" vertical="center" wrapText="1"/>
    </xf>
    <xf numFmtId="49" fontId="38" fillId="17" borderId="28" xfId="0" applyNumberFormat="1" applyFont="1" applyFill="1" applyBorder="1" applyAlignment="1" applyProtection="1">
      <alignment horizontal="center" vertical="center" wrapText="1"/>
    </xf>
    <xf numFmtId="49" fontId="38" fillId="17" borderId="0" xfId="0" applyNumberFormat="1" applyFont="1" applyFill="1" applyBorder="1" applyAlignment="1" applyProtection="1">
      <alignment horizontal="center" vertical="center" wrapText="1"/>
    </xf>
    <xf numFmtId="49" fontId="38" fillId="17" borderId="29" xfId="0" applyNumberFormat="1" applyFont="1" applyFill="1" applyBorder="1" applyAlignment="1" applyProtection="1">
      <alignment horizontal="center" vertical="center" wrapText="1"/>
    </xf>
    <xf numFmtId="49" fontId="38" fillId="17" borderId="30" xfId="0" applyNumberFormat="1" applyFont="1" applyFill="1" applyBorder="1" applyAlignment="1" applyProtection="1">
      <alignment horizontal="center" vertical="center" wrapText="1"/>
    </xf>
    <xf numFmtId="49" fontId="38" fillId="17" borderId="31" xfId="0" applyNumberFormat="1" applyFont="1" applyFill="1" applyBorder="1" applyAlignment="1" applyProtection="1">
      <alignment horizontal="center" vertical="center" wrapText="1"/>
    </xf>
    <xf numFmtId="49" fontId="38" fillId="17" borderId="7" xfId="0" applyNumberFormat="1" applyFont="1" applyFill="1" applyBorder="1" applyAlignment="1" applyProtection="1">
      <alignment horizontal="center" vertical="center" wrapText="1"/>
    </xf>
    <xf numFmtId="164" fontId="4" fillId="20" borderId="9" xfId="0" applyNumberFormat="1" applyFont="1" applyFill="1" applyBorder="1" applyAlignment="1" applyProtection="1">
      <alignment horizontal="right" vertical="center" wrapText="1"/>
    </xf>
    <xf numFmtId="164" fontId="4" fillId="20" borderId="14" xfId="0" applyNumberFormat="1" applyFont="1" applyFill="1" applyBorder="1" applyAlignment="1" applyProtection="1">
      <alignment horizontal="right" vertical="center" wrapText="1"/>
    </xf>
    <xf numFmtId="164" fontId="4" fillId="20" borderId="26" xfId="0" applyNumberFormat="1" applyFont="1" applyFill="1" applyBorder="1" applyAlignment="1" applyProtection="1">
      <alignment horizontal="right" vertical="center" wrapText="1"/>
    </xf>
    <xf numFmtId="164" fontId="4" fillId="21" borderId="9" xfId="0" applyNumberFormat="1" applyFont="1" applyFill="1" applyBorder="1" applyAlignment="1" applyProtection="1">
      <alignment horizontal="left" vertical="center" wrapText="1"/>
    </xf>
    <xf numFmtId="164" fontId="4" fillId="21" borderId="14" xfId="0" applyNumberFormat="1" applyFont="1" applyFill="1" applyBorder="1" applyAlignment="1" applyProtection="1">
      <alignment horizontal="left" vertical="center" wrapText="1"/>
    </xf>
    <xf numFmtId="164" fontId="4" fillId="21" borderId="26" xfId="0" applyNumberFormat="1" applyFont="1" applyFill="1" applyBorder="1" applyAlignment="1" applyProtection="1">
      <alignment horizontal="left" vertical="center" wrapText="1"/>
    </xf>
    <xf numFmtId="0" fontId="5" fillId="17" borderId="14" xfId="0" applyFont="1" applyFill="1" applyBorder="1" applyAlignment="1" applyProtection="1">
      <alignment horizontal="center"/>
      <protection hidden="1"/>
    </xf>
    <xf numFmtId="0" fontId="5" fillId="17" borderId="26" xfId="0" applyFont="1" applyFill="1" applyBorder="1" applyAlignment="1" applyProtection="1">
      <alignment horizontal="center"/>
      <protection hidden="1"/>
    </xf>
    <xf numFmtId="168" fontId="17" fillId="17" borderId="22" xfId="0" applyNumberFormat="1" applyFont="1" applyFill="1" applyBorder="1" applyAlignment="1" applyProtection="1">
      <alignment horizontal="center" vertical="center" wrapText="1"/>
    </xf>
    <xf numFmtId="168" fontId="17" fillId="17" borderId="8" xfId="0" applyNumberFormat="1" applyFont="1" applyFill="1" applyBorder="1" applyAlignment="1" applyProtection="1">
      <alignment horizontal="center" vertical="center" wrapText="1"/>
    </xf>
    <xf numFmtId="168" fontId="17" fillId="17" borderId="0" xfId="0" applyNumberFormat="1" applyFont="1" applyFill="1" applyBorder="1" applyAlignment="1" applyProtection="1">
      <alignment horizontal="center" vertical="center" wrapText="1"/>
    </xf>
    <xf numFmtId="168" fontId="17" fillId="17" borderId="29" xfId="0" applyNumberFormat="1" applyFont="1" applyFill="1" applyBorder="1" applyAlignment="1" applyProtection="1">
      <alignment horizontal="center" vertical="center" wrapText="1"/>
    </xf>
    <xf numFmtId="168" fontId="17" fillId="17" borderId="31" xfId="0" applyNumberFormat="1" applyFont="1" applyFill="1" applyBorder="1" applyAlignment="1" applyProtection="1">
      <alignment horizontal="center" vertical="center" wrapText="1"/>
    </xf>
    <xf numFmtId="168" fontId="17" fillId="17" borderId="7" xfId="0" applyNumberFormat="1" applyFont="1" applyFill="1" applyBorder="1" applyAlignment="1" applyProtection="1">
      <alignment horizontal="center" vertical="center" wrapText="1"/>
    </xf>
    <xf numFmtId="0" fontId="95" fillId="18" borderId="10" xfId="0" applyFont="1" applyFill="1" applyBorder="1" applyAlignment="1" applyProtection="1">
      <alignment horizontal="center"/>
      <protection locked="0"/>
    </xf>
    <xf numFmtId="0" fontId="95" fillId="18" borderId="46" xfId="0" applyFont="1" applyFill="1" applyBorder="1" applyAlignment="1" applyProtection="1">
      <alignment horizontal="center"/>
      <protection locked="0"/>
    </xf>
    <xf numFmtId="2" fontId="11" fillId="17" borderId="10" xfId="0" applyNumberFormat="1" applyFont="1" applyFill="1" applyBorder="1" applyAlignment="1" applyProtection="1">
      <alignment horizontal="center"/>
      <protection hidden="1"/>
    </xf>
    <xf numFmtId="2" fontId="11" fillId="17" borderId="46" xfId="0" applyNumberFormat="1" applyFont="1" applyFill="1" applyBorder="1" applyAlignment="1" applyProtection="1">
      <alignment horizontal="center"/>
      <protection hidden="1"/>
    </xf>
    <xf numFmtId="2" fontId="18" fillId="17" borderId="18" xfId="0" applyNumberFormat="1" applyFont="1" applyFill="1" applyBorder="1" applyAlignment="1" applyProtection="1">
      <alignment horizontal="center"/>
      <protection hidden="1"/>
    </xf>
    <xf numFmtId="2" fontId="18" fillId="17" borderId="47" xfId="0" applyNumberFormat="1" applyFont="1" applyFill="1" applyBorder="1" applyAlignment="1" applyProtection="1">
      <alignment horizontal="center"/>
      <protection hidden="1"/>
    </xf>
    <xf numFmtId="8" fontId="58" fillId="0" borderId="0" xfId="0" applyNumberFormat="1" applyFont="1" applyFill="1" applyBorder="1" applyAlignment="1" applyProtection="1">
      <alignment horizontal="center" vertical="center" wrapText="1"/>
      <protection hidden="1"/>
    </xf>
    <xf numFmtId="164" fontId="4" fillId="21" borderId="11" xfId="0" applyNumberFormat="1" applyFont="1" applyFill="1" applyBorder="1" applyAlignment="1" applyProtection="1">
      <alignment horizontal="left" vertical="center" wrapText="1"/>
    </xf>
    <xf numFmtId="164" fontId="4" fillId="21" borderId="16" xfId="0" applyNumberFormat="1" applyFont="1" applyFill="1" applyBorder="1" applyAlignment="1" applyProtection="1">
      <alignment horizontal="left" vertical="center" wrapText="1"/>
    </xf>
    <xf numFmtId="164" fontId="4" fillId="21" borderId="27" xfId="0" applyNumberFormat="1" applyFont="1" applyFill="1" applyBorder="1" applyAlignment="1" applyProtection="1">
      <alignment horizontal="left" vertical="center" wrapText="1"/>
    </xf>
    <xf numFmtId="0" fontId="3" fillId="18" borderId="9" xfId="0" applyFont="1" applyFill="1" applyBorder="1" applyAlignment="1" applyProtection="1">
      <alignment horizontal="center" vertical="center" wrapText="1"/>
      <protection locked="0"/>
    </xf>
    <xf numFmtId="0" fontId="3" fillId="18" borderId="26" xfId="0" applyFont="1" applyFill="1" applyBorder="1" applyAlignment="1" applyProtection="1">
      <alignment horizontal="center" vertical="center" wrapText="1"/>
      <protection locked="0"/>
    </xf>
    <xf numFmtId="0" fontId="5" fillId="17" borderId="9" xfId="0" applyFont="1" applyFill="1" applyBorder="1" applyAlignment="1" applyProtection="1">
      <alignment horizontal="center"/>
      <protection hidden="1"/>
    </xf>
    <xf numFmtId="0" fontId="5" fillId="17" borderId="48" xfId="0" applyFont="1" applyFill="1" applyBorder="1" applyAlignment="1" applyProtection="1">
      <alignment horizontal="center"/>
      <protection hidden="1"/>
    </xf>
    <xf numFmtId="0" fontId="18" fillId="17" borderId="10" xfId="0" applyFont="1" applyFill="1" applyBorder="1" applyAlignment="1" applyProtection="1">
      <alignment horizontal="center" vertical="center"/>
      <protection hidden="1"/>
    </xf>
    <xf numFmtId="0" fontId="59" fillId="0" borderId="9" xfId="0" applyFont="1" applyFill="1" applyBorder="1" applyAlignment="1" applyProtection="1">
      <alignment horizontal="center" vertical="center" wrapText="1"/>
      <protection hidden="1"/>
    </xf>
    <xf numFmtId="0" fontId="59" fillId="0" borderId="14" xfId="0" applyFont="1" applyFill="1" applyBorder="1" applyAlignment="1" applyProtection="1">
      <alignment horizontal="center" vertical="center" wrapText="1"/>
      <protection hidden="1"/>
    </xf>
    <xf numFmtId="0" fontId="59" fillId="0" borderId="26" xfId="0" applyFont="1" applyFill="1" applyBorder="1" applyAlignment="1" applyProtection="1">
      <alignment horizontal="center" vertical="center" wrapText="1"/>
      <protection hidden="1"/>
    </xf>
    <xf numFmtId="0" fontId="33" fillId="22" borderId="9" xfId="0" applyFont="1" applyFill="1" applyBorder="1" applyAlignment="1" applyProtection="1">
      <alignment horizontal="center" vertical="center"/>
      <protection hidden="1"/>
    </xf>
    <xf numFmtId="0" fontId="33" fillId="22" borderId="14" xfId="0" applyFont="1" applyFill="1" applyBorder="1" applyAlignment="1" applyProtection="1">
      <alignment horizontal="center" vertical="center"/>
      <protection hidden="1"/>
    </xf>
    <xf numFmtId="0" fontId="33" fillId="22" borderId="26" xfId="0" applyFont="1" applyFill="1" applyBorder="1" applyAlignment="1" applyProtection="1">
      <alignment horizontal="center" vertical="center"/>
      <protection hidden="1"/>
    </xf>
    <xf numFmtId="49" fontId="32" fillId="35" borderId="21" xfId="0" applyNumberFormat="1" applyFont="1" applyFill="1" applyBorder="1" applyAlignment="1" applyProtection="1">
      <alignment horizontal="center" vertical="center"/>
    </xf>
    <xf numFmtId="49" fontId="32" fillId="35" borderId="22" xfId="0" applyNumberFormat="1" applyFont="1" applyFill="1" applyBorder="1" applyAlignment="1" applyProtection="1">
      <alignment horizontal="center" vertical="center"/>
    </xf>
    <xf numFmtId="49" fontId="32" fillId="35" borderId="8" xfId="0" applyNumberFormat="1" applyFont="1" applyFill="1" applyBorder="1" applyAlignment="1" applyProtection="1">
      <alignment horizontal="center" vertical="center"/>
    </xf>
    <xf numFmtId="49" fontId="32" fillId="35" borderId="28" xfId="0" applyNumberFormat="1" applyFont="1" applyFill="1" applyBorder="1" applyAlignment="1" applyProtection="1">
      <alignment horizontal="center" vertical="center"/>
    </xf>
    <xf numFmtId="49" fontId="32" fillId="35" borderId="0" xfId="0" applyNumberFormat="1" applyFont="1" applyFill="1" applyBorder="1" applyAlignment="1" applyProtection="1">
      <alignment horizontal="center" vertical="center"/>
    </xf>
    <xf numFmtId="49" fontId="32" fillId="35" borderId="29" xfId="0" applyNumberFormat="1" applyFont="1" applyFill="1" applyBorder="1" applyAlignment="1" applyProtection="1">
      <alignment horizontal="center" vertical="center"/>
    </xf>
    <xf numFmtId="49" fontId="32" fillId="35" borderId="30" xfId="0" applyNumberFormat="1" applyFont="1" applyFill="1" applyBorder="1" applyAlignment="1" applyProtection="1">
      <alignment horizontal="center" vertical="center"/>
    </xf>
    <xf numFmtId="49" fontId="32" fillId="35" borderId="31" xfId="0" applyNumberFormat="1" applyFont="1" applyFill="1" applyBorder="1" applyAlignment="1" applyProtection="1">
      <alignment horizontal="center" vertical="center"/>
    </xf>
    <xf numFmtId="49" fontId="32" fillId="35" borderId="7" xfId="0" applyNumberFormat="1" applyFont="1" applyFill="1" applyBorder="1" applyAlignment="1" applyProtection="1">
      <alignment horizontal="center" vertical="center"/>
    </xf>
    <xf numFmtId="8" fontId="18" fillId="17" borderId="10" xfId="0" applyNumberFormat="1" applyFont="1" applyFill="1" applyBorder="1" applyAlignment="1" applyProtection="1">
      <alignment horizontal="center" vertical="center"/>
      <protection hidden="1"/>
    </xf>
    <xf numFmtId="0" fontId="10" fillId="17" borderId="18" xfId="0" applyFont="1" applyFill="1" applyBorder="1" applyAlignment="1" applyProtection="1">
      <alignment horizontal="left" vertical="top" wrapText="1"/>
    </xf>
    <xf numFmtId="0" fontId="10" fillId="17" borderId="15" xfId="0" applyFont="1" applyFill="1" applyBorder="1" applyAlignment="1" applyProtection="1">
      <alignment horizontal="left" vertical="top" wrapText="1"/>
    </xf>
    <xf numFmtId="0" fontId="10" fillId="17" borderId="23" xfId="0" applyFont="1" applyFill="1" applyBorder="1" applyAlignment="1" applyProtection="1">
      <alignment horizontal="left" vertical="top" wrapText="1"/>
    </xf>
    <xf numFmtId="0" fontId="10" fillId="17" borderId="0" xfId="0" applyFont="1" applyFill="1" applyBorder="1" applyAlignment="1" applyProtection="1">
      <alignment horizontal="left" vertical="top" wrapText="1"/>
    </xf>
    <xf numFmtId="167" fontId="11" fillId="18" borderId="9" xfId="0" applyNumberFormat="1" applyFont="1" applyFill="1" applyBorder="1" applyAlignment="1" applyProtection="1">
      <alignment horizontal="center" vertical="center"/>
      <protection locked="0"/>
    </xf>
    <xf numFmtId="167" fontId="11" fillId="18" borderId="14" xfId="0" applyNumberFormat="1" applyFont="1" applyFill="1" applyBorder="1" applyAlignment="1" applyProtection="1">
      <alignment horizontal="center" vertical="center"/>
      <protection locked="0"/>
    </xf>
    <xf numFmtId="167" fontId="11" fillId="18" borderId="26" xfId="0" applyNumberFormat="1" applyFont="1" applyFill="1" applyBorder="1" applyAlignment="1" applyProtection="1">
      <alignment horizontal="center" vertical="center"/>
      <protection locked="0"/>
    </xf>
    <xf numFmtId="14" fontId="12" fillId="20" borderId="14" xfId="0" applyNumberFormat="1" applyFont="1" applyFill="1" applyBorder="1" applyAlignment="1" applyProtection="1">
      <alignment horizontal="center" vertical="center"/>
      <protection locked="0"/>
    </xf>
    <xf numFmtId="0" fontId="18" fillId="17" borderId="14" xfId="0" applyFont="1" applyFill="1" applyBorder="1" applyAlignment="1" applyProtection="1">
      <alignment horizontal="center" vertical="center"/>
      <protection hidden="1"/>
    </xf>
    <xf numFmtId="0" fontId="18" fillId="17" borderId="26" xfId="0" applyFont="1" applyFill="1" applyBorder="1" applyAlignment="1" applyProtection="1">
      <alignment horizontal="center" vertical="center"/>
      <protection hidden="1"/>
    </xf>
    <xf numFmtId="0" fontId="10" fillId="17" borderId="23" xfId="0" applyFont="1" applyFill="1" applyBorder="1" applyAlignment="1" applyProtection="1">
      <alignment horizontal="left" vertical="center"/>
      <protection hidden="1"/>
    </xf>
    <xf numFmtId="0" fontId="10" fillId="17" borderId="0" xfId="0" applyFont="1" applyFill="1" applyBorder="1" applyAlignment="1" applyProtection="1">
      <alignment horizontal="left" vertical="center"/>
      <protection hidden="1"/>
    </xf>
    <xf numFmtId="8" fontId="18" fillId="17" borderId="9" xfId="0" applyNumberFormat="1" applyFont="1" applyFill="1" applyBorder="1" applyAlignment="1" applyProtection="1">
      <alignment horizontal="center" vertical="center"/>
      <protection hidden="1"/>
    </xf>
    <xf numFmtId="8" fontId="18" fillId="17" borderId="26" xfId="0" applyNumberFormat="1" applyFont="1" applyFill="1" applyBorder="1" applyAlignment="1" applyProtection="1">
      <alignment horizontal="center" vertical="center"/>
      <protection hidden="1"/>
    </xf>
    <xf numFmtId="0" fontId="98" fillId="17" borderId="18" xfId="0" applyFont="1" applyFill="1" applyBorder="1" applyAlignment="1" applyProtection="1">
      <alignment horizontal="center" vertical="center"/>
      <protection hidden="1"/>
    </xf>
    <xf numFmtId="0" fontId="98" fillId="17" borderId="15" xfId="0" applyFont="1" applyFill="1" applyBorder="1" applyAlignment="1" applyProtection="1">
      <alignment horizontal="center" vertical="center"/>
      <protection hidden="1"/>
    </xf>
    <xf numFmtId="0" fontId="5" fillId="0" borderId="18" xfId="0" applyFont="1" applyFill="1" applyBorder="1" applyAlignment="1" applyProtection="1">
      <alignment horizontal="center" vertical="top"/>
      <protection hidden="1"/>
    </xf>
    <xf numFmtId="0" fontId="5" fillId="0" borderId="15" xfId="0" applyFont="1" applyFill="1" applyBorder="1" applyAlignment="1" applyProtection="1">
      <alignment horizontal="center" vertical="top"/>
      <protection hidden="1"/>
    </xf>
    <xf numFmtId="0" fontId="3" fillId="17" borderId="21" xfId="0" applyFont="1" applyFill="1" applyBorder="1" applyAlignment="1" applyProtection="1">
      <alignment horizontal="center" vertical="top" wrapText="1"/>
    </xf>
    <xf numFmtId="0" fontId="3" fillId="17" borderId="22" xfId="0" applyFont="1" applyFill="1" applyBorder="1" applyAlignment="1" applyProtection="1">
      <alignment horizontal="center" vertical="top" wrapText="1"/>
    </xf>
    <xf numFmtId="0" fontId="3" fillId="17" borderId="8" xfId="0" applyFont="1" applyFill="1" applyBorder="1" applyAlignment="1" applyProtection="1">
      <alignment horizontal="center" vertical="top" wrapText="1"/>
    </xf>
    <xf numFmtId="0" fontId="3" fillId="17" borderId="30" xfId="0" applyFont="1" applyFill="1" applyBorder="1" applyAlignment="1" applyProtection="1">
      <alignment horizontal="center" vertical="top" wrapText="1"/>
    </xf>
    <xf numFmtId="0" fontId="3" fillId="17" borderId="31" xfId="0" applyFont="1" applyFill="1" applyBorder="1" applyAlignment="1" applyProtection="1">
      <alignment horizontal="center" vertical="top" wrapText="1"/>
    </xf>
    <xf numFmtId="0" fontId="3" fillId="17" borderId="7" xfId="0" applyFont="1" applyFill="1" applyBorder="1" applyAlignment="1" applyProtection="1">
      <alignment horizontal="center" vertical="top" wrapText="1"/>
    </xf>
    <xf numFmtId="0" fontId="3" fillId="20" borderId="21" xfId="0" applyFont="1" applyFill="1" applyBorder="1" applyAlignment="1" applyProtection="1">
      <alignment horizontal="center" vertical="top" wrapText="1"/>
    </xf>
    <xf numFmtId="0" fontId="3" fillId="20" borderId="22" xfId="0" applyFont="1" applyFill="1" applyBorder="1" applyAlignment="1" applyProtection="1">
      <alignment horizontal="center" vertical="top" wrapText="1"/>
    </xf>
    <xf numFmtId="0" fontId="3" fillId="20" borderId="8" xfId="0" applyFont="1" applyFill="1" applyBorder="1" applyAlignment="1" applyProtection="1">
      <alignment horizontal="center" vertical="top" wrapText="1"/>
    </xf>
    <xf numFmtId="0" fontId="3" fillId="20" borderId="30" xfId="0" applyFont="1" applyFill="1" applyBorder="1" applyAlignment="1" applyProtection="1">
      <alignment horizontal="center" vertical="top" wrapText="1"/>
    </xf>
    <xf numFmtId="0" fontId="3" fillId="20" borderId="31" xfId="0" applyFont="1" applyFill="1" applyBorder="1" applyAlignment="1" applyProtection="1">
      <alignment horizontal="center" vertical="top" wrapText="1"/>
    </xf>
    <xf numFmtId="0" fontId="3" fillId="20" borderId="7" xfId="0" applyFont="1" applyFill="1" applyBorder="1" applyAlignment="1" applyProtection="1">
      <alignment horizontal="center" vertical="top" wrapText="1"/>
    </xf>
    <xf numFmtId="0" fontId="105" fillId="20" borderId="32" xfId="7637" applyFill="1" applyBorder="1" applyAlignment="1" applyProtection="1">
      <alignment horizontal="center" vertical="center" wrapText="1"/>
    </xf>
    <xf numFmtId="0" fontId="3" fillId="17" borderId="18" xfId="0" applyFont="1" applyFill="1" applyBorder="1" applyAlignment="1" applyProtection="1">
      <alignment horizontal="left" vertical="top" wrapText="1"/>
    </xf>
    <xf numFmtId="0" fontId="3" fillId="17" borderId="15" xfId="0" applyFont="1" applyFill="1" applyBorder="1" applyAlignment="1" applyProtection="1">
      <alignment horizontal="left" vertical="top" wrapText="1"/>
    </xf>
    <xf numFmtId="0" fontId="3" fillId="17" borderId="24" xfId="0" applyFont="1" applyFill="1" applyBorder="1" applyAlignment="1" applyProtection="1">
      <alignment horizontal="left" vertical="top" wrapText="1"/>
    </xf>
    <xf numFmtId="0" fontId="12" fillId="17" borderId="33" xfId="0" applyFont="1" applyFill="1" applyBorder="1" applyAlignment="1" applyProtection="1">
      <alignment horizontal="left" vertical="center" wrapText="1" indent="1"/>
    </xf>
    <xf numFmtId="0" fontId="12" fillId="17" borderId="34" xfId="0" applyFont="1" applyFill="1" applyBorder="1" applyAlignment="1" applyProtection="1">
      <alignment horizontal="left" vertical="center" wrapText="1" indent="1"/>
    </xf>
    <xf numFmtId="0" fontId="12" fillId="17" borderId="35" xfId="0" applyFont="1" applyFill="1" applyBorder="1" applyAlignment="1" applyProtection="1">
      <alignment horizontal="left" vertical="center" wrapText="1" indent="1"/>
    </xf>
    <xf numFmtId="49" fontId="3" fillId="18" borderId="17" xfId="0" applyNumberFormat="1" applyFont="1" applyFill="1" applyBorder="1" applyAlignment="1" applyProtection="1">
      <alignment horizontal="center" vertical="center" wrapText="1"/>
      <protection locked="0"/>
    </xf>
    <xf numFmtId="0" fontId="12" fillId="17" borderId="17" xfId="0" applyFont="1" applyFill="1" applyBorder="1" applyAlignment="1" applyProtection="1">
      <alignment horizontal="center" vertical="center" wrapText="1"/>
      <protection hidden="1"/>
    </xf>
    <xf numFmtId="164" fontId="3" fillId="18" borderId="17" xfId="0" applyNumberFormat="1" applyFont="1" applyFill="1" applyBorder="1" applyAlignment="1" applyProtection="1">
      <alignment horizontal="left" vertical="center" wrapText="1"/>
      <protection locked="0"/>
    </xf>
    <xf numFmtId="2" fontId="3" fillId="17" borderId="36" xfId="0" applyNumberFormat="1" applyFont="1" applyFill="1" applyBorder="1" applyAlignment="1" applyProtection="1">
      <alignment horizontal="left" vertical="top" wrapText="1"/>
    </xf>
    <xf numFmtId="2" fontId="3" fillId="17" borderId="37" xfId="0" applyNumberFormat="1" applyFont="1" applyFill="1" applyBorder="1" applyAlignment="1" applyProtection="1">
      <alignment horizontal="left" vertical="top" wrapText="1"/>
    </xf>
    <xf numFmtId="2" fontId="3" fillId="17" borderId="38" xfId="0" applyNumberFormat="1" applyFont="1" applyFill="1" applyBorder="1" applyAlignment="1" applyProtection="1">
      <alignment horizontal="left" vertical="top" wrapText="1"/>
    </xf>
    <xf numFmtId="0" fontId="3" fillId="17" borderId="23" xfId="0" applyFont="1" applyFill="1" applyBorder="1" applyAlignment="1" applyProtection="1">
      <alignment horizontal="left" vertical="top" wrapText="1"/>
    </xf>
    <xf numFmtId="0" fontId="3" fillId="17" borderId="0" xfId="0" applyFont="1" applyFill="1" applyBorder="1" applyAlignment="1" applyProtection="1">
      <alignment horizontal="left" vertical="top" wrapText="1"/>
    </xf>
    <xf numFmtId="0" fontId="3" fillId="17" borderId="25" xfId="0" applyFont="1" applyFill="1" applyBorder="1" applyAlignment="1" applyProtection="1">
      <alignment horizontal="left" vertical="top" wrapText="1"/>
    </xf>
    <xf numFmtId="0" fontId="3" fillId="17" borderId="11" xfId="0" applyFont="1" applyFill="1" applyBorder="1" applyAlignment="1" applyProtection="1">
      <alignment horizontal="left" vertical="top" wrapText="1"/>
    </xf>
    <xf numFmtId="0" fontId="3" fillId="17" borderId="16" xfId="0" applyFont="1" applyFill="1" applyBorder="1" applyAlignment="1" applyProtection="1">
      <alignment horizontal="left" vertical="top" wrapText="1"/>
    </xf>
    <xf numFmtId="0" fontId="3" fillId="17" borderId="27" xfId="0" applyFont="1" applyFill="1" applyBorder="1" applyAlignment="1" applyProtection="1">
      <alignment horizontal="left" vertical="top" wrapText="1"/>
    </xf>
    <xf numFmtId="0" fontId="105" fillId="20" borderId="33" xfId="7637" applyFill="1" applyBorder="1" applyAlignment="1" applyProtection="1">
      <alignment horizontal="center" vertical="center" wrapText="1"/>
    </xf>
    <xf numFmtId="0" fontId="105" fillId="20" borderId="34" xfId="7637" applyFill="1" applyBorder="1" applyAlignment="1" applyProtection="1">
      <alignment horizontal="center" vertical="center" wrapText="1"/>
    </xf>
    <xf numFmtId="0" fontId="105" fillId="20" borderId="35" xfId="7637" applyFill="1" applyBorder="1" applyAlignment="1" applyProtection="1">
      <alignment horizontal="center" vertical="center" wrapText="1"/>
    </xf>
    <xf numFmtId="0" fontId="11" fillId="17" borderId="52" xfId="0" applyFont="1" applyFill="1" applyBorder="1" applyAlignment="1" applyProtection="1">
      <alignment horizontal="right" vertical="center" wrapText="1"/>
    </xf>
    <xf numFmtId="0" fontId="11" fillId="17" borderId="53" xfId="0" applyFont="1" applyFill="1" applyBorder="1" applyAlignment="1" applyProtection="1">
      <alignment horizontal="right" vertical="center" wrapText="1"/>
    </xf>
    <xf numFmtId="0" fontId="105" fillId="17" borderId="53" xfId="7637" applyFill="1" applyBorder="1" applyAlignment="1" applyProtection="1">
      <alignment horizontal="left" vertical="center" wrapText="1"/>
      <protection locked="0"/>
    </xf>
    <xf numFmtId="0" fontId="11" fillId="17" borderId="40" xfId="0" applyFont="1" applyFill="1" applyBorder="1" applyAlignment="1" applyProtection="1">
      <alignment horizontal="right" vertical="center" wrapText="1"/>
    </xf>
    <xf numFmtId="0" fontId="11" fillId="17" borderId="39" xfId="0" applyFont="1" applyFill="1" applyBorder="1" applyAlignment="1" applyProtection="1">
      <alignment horizontal="right" vertical="center" wrapText="1"/>
    </xf>
    <xf numFmtId="0" fontId="94" fillId="17" borderId="39" xfId="0" applyFont="1" applyFill="1" applyBorder="1" applyAlignment="1" applyProtection="1">
      <alignment horizontal="left" vertical="center" wrapText="1"/>
      <protection locked="0"/>
    </xf>
    <xf numFmtId="0" fontId="6" fillId="17" borderId="30" xfId="0" applyFont="1" applyFill="1" applyBorder="1" applyAlignment="1" applyProtection="1">
      <alignment horizontal="left" wrapText="1"/>
    </xf>
    <xf numFmtId="0" fontId="6" fillId="17" borderId="31" xfId="0" applyFont="1" applyFill="1" applyBorder="1" applyAlignment="1" applyProtection="1">
      <alignment horizontal="left" wrapText="1"/>
    </xf>
    <xf numFmtId="14" fontId="111" fillId="17" borderId="31" xfId="0" applyNumberFormat="1" applyFont="1" applyFill="1" applyBorder="1" applyAlignment="1" applyProtection="1">
      <alignment horizontal="right"/>
    </xf>
    <xf numFmtId="0" fontId="24" fillId="17" borderId="7" xfId="0" applyFont="1" applyFill="1" applyBorder="1" applyAlignment="1" applyProtection="1">
      <alignment horizontal="right"/>
    </xf>
    <xf numFmtId="0" fontId="5" fillId="0" borderId="18" xfId="0" applyFont="1" applyFill="1" applyBorder="1" applyAlignment="1" applyProtection="1">
      <alignment horizontal="center" vertical="center"/>
      <protection hidden="1"/>
    </xf>
    <xf numFmtId="0" fontId="5" fillId="0" borderId="15" xfId="0" applyFont="1" applyFill="1" applyBorder="1" applyAlignment="1" applyProtection="1">
      <alignment horizontal="center" vertical="center"/>
      <protection hidden="1"/>
    </xf>
    <xf numFmtId="0" fontId="112" fillId="17" borderId="0" xfId="7603" applyFont="1" applyFill="1" applyAlignment="1" applyProtection="1">
      <alignment horizontal="center"/>
      <protection hidden="1"/>
    </xf>
    <xf numFmtId="0" fontId="3" fillId="17" borderId="9" xfId="7603" applyFont="1" applyFill="1" applyBorder="1" applyAlignment="1" applyProtection="1">
      <alignment horizontal="left" vertical="top"/>
      <protection hidden="1"/>
    </xf>
    <xf numFmtId="0" fontId="3" fillId="17" borderId="14" xfId="7603" applyFont="1" applyFill="1" applyBorder="1" applyAlignment="1" applyProtection="1">
      <alignment horizontal="left" vertical="top"/>
      <protection hidden="1"/>
    </xf>
    <xf numFmtId="0" fontId="3" fillId="17" borderId="26" xfId="7603" applyFont="1" applyFill="1" applyBorder="1" applyAlignment="1" applyProtection="1">
      <alignment horizontal="left" vertical="top"/>
      <protection hidden="1"/>
    </xf>
    <xf numFmtId="0" fontId="3" fillId="17" borderId="0" xfId="7603" applyFont="1" applyFill="1" applyBorder="1" applyAlignment="1" applyProtection="1">
      <alignment horizontal="left" vertical="top"/>
      <protection hidden="1"/>
    </xf>
    <xf numFmtId="0" fontId="3" fillId="42" borderId="10" xfId="7603" applyFont="1" applyFill="1" applyBorder="1" applyAlignment="1" applyProtection="1">
      <alignment horizontal="left" vertical="top"/>
      <protection hidden="1"/>
    </xf>
    <xf numFmtId="165" fontId="3" fillId="17" borderId="9" xfId="7603" applyNumberFormat="1" applyFont="1" applyFill="1" applyBorder="1" applyAlignment="1" applyProtection="1">
      <alignment horizontal="left" vertical="top"/>
      <protection hidden="1"/>
    </xf>
    <xf numFmtId="165" fontId="3" fillId="17" borderId="14" xfId="7603" applyNumberFormat="1" applyFont="1" applyFill="1" applyBorder="1" applyAlignment="1" applyProtection="1">
      <alignment horizontal="left" vertical="top"/>
      <protection hidden="1"/>
    </xf>
    <xf numFmtId="165" fontId="3" fillId="17" borderId="26" xfId="7603" applyNumberFormat="1" applyFont="1" applyFill="1" applyBorder="1" applyAlignment="1" applyProtection="1">
      <alignment horizontal="left" vertical="top"/>
      <protection hidden="1"/>
    </xf>
    <xf numFmtId="0" fontId="3" fillId="17" borderId="10" xfId="7603" applyFont="1" applyFill="1" applyBorder="1" applyAlignment="1" applyProtection="1">
      <alignment horizontal="left" vertical="top"/>
      <protection hidden="1"/>
    </xf>
    <xf numFmtId="165" fontId="3" fillId="17" borderId="10" xfId="7603" applyNumberFormat="1" applyFont="1" applyFill="1" applyBorder="1" applyAlignment="1" applyProtection="1">
      <alignment horizontal="left" vertical="top"/>
      <protection hidden="1"/>
    </xf>
    <xf numFmtId="0" fontId="4" fillId="17" borderId="0" xfId="0" applyFont="1" applyFill="1" applyAlignment="1">
      <alignment horizontal="left"/>
    </xf>
    <xf numFmtId="0" fontId="105" fillId="0" borderId="0" xfId="7637" quotePrefix="1" applyAlignment="1" applyProtection="1">
      <alignment horizontal="left"/>
    </xf>
    <xf numFmtId="0" fontId="16" fillId="17" borderId="0" xfId="0" applyFont="1" applyFill="1" applyAlignment="1" applyProtection="1">
      <alignment horizontal="left" wrapText="1"/>
      <protection locked="0"/>
    </xf>
    <xf numFmtId="0" fontId="105" fillId="17" borderId="0" xfId="7637" applyFill="1" applyAlignment="1" applyProtection="1">
      <alignment horizontal="left"/>
    </xf>
    <xf numFmtId="0" fontId="105" fillId="17" borderId="0" xfId="7637" applyFill="1" applyBorder="1" applyAlignment="1" applyProtection="1">
      <alignment horizontal="left"/>
    </xf>
    <xf numFmtId="0" fontId="4" fillId="17" borderId="0" xfId="0" applyFont="1" applyFill="1" applyAlignment="1" applyProtection="1">
      <protection locked="0"/>
    </xf>
    <xf numFmtId="0" fontId="4" fillId="17" borderId="0" xfId="0" applyFont="1" applyFill="1" applyAlignment="1" applyProtection="1">
      <alignment horizontal="left"/>
      <protection locked="0"/>
    </xf>
    <xf numFmtId="0" fontId="4" fillId="17" borderId="0" xfId="0" applyFont="1" applyFill="1" applyBorder="1" applyAlignment="1" applyProtection="1">
      <alignment horizontal="left"/>
      <protection locked="0"/>
    </xf>
    <xf numFmtId="0" fontId="105" fillId="17" borderId="0" xfId="7637" applyFill="1" applyAlignment="1">
      <alignment horizontal="left" wrapText="1"/>
    </xf>
    <xf numFmtId="0" fontId="4" fillId="17" borderId="22" xfId="0" applyFont="1" applyFill="1" applyBorder="1" applyAlignment="1" applyProtection="1">
      <alignment horizontal="left"/>
      <protection locked="0"/>
    </xf>
    <xf numFmtId="0" fontId="105" fillId="17" borderId="0" xfId="7637" applyFill="1" applyAlignment="1" applyProtection="1">
      <alignment horizontal="left"/>
      <protection locked="0"/>
    </xf>
    <xf numFmtId="0" fontId="105" fillId="17" borderId="0" xfId="7637" quotePrefix="1" applyFill="1" applyAlignment="1" applyProtection="1">
      <alignment horizontal="left"/>
    </xf>
    <xf numFmtId="0" fontId="8" fillId="17" borderId="0" xfId="0" applyFont="1" applyFill="1" applyBorder="1" applyAlignment="1" applyProtection="1">
      <alignment horizontal="left" vertical="center"/>
      <protection hidden="1"/>
    </xf>
    <xf numFmtId="0" fontId="16" fillId="17" borderId="0" xfId="0" applyFont="1" applyFill="1" applyAlignment="1" applyProtection="1">
      <alignment horizontal="left"/>
    </xf>
    <xf numFmtId="0" fontId="16" fillId="17" borderId="0" xfId="0" applyFont="1" applyFill="1" applyAlignment="1" applyProtection="1">
      <alignment horizontal="left" vertical="top" wrapText="1"/>
    </xf>
    <xf numFmtId="0" fontId="31" fillId="17" borderId="0" xfId="0" applyFont="1" applyFill="1" applyAlignment="1" applyProtection="1">
      <alignment horizontal="left" vertical="top" wrapText="1"/>
    </xf>
  </cellXfs>
  <cellStyles count="7662">
    <cellStyle name="_Table2_Out" xfId="7"/>
    <cellStyle name="20% - Accent1 10" xfId="67"/>
    <cellStyle name="20% - Accent1 11" xfId="68"/>
    <cellStyle name="20% - Accent1 12" xfId="69"/>
    <cellStyle name="20% - Accent1 13" xfId="70"/>
    <cellStyle name="20% - Accent1 14" xfId="71"/>
    <cellStyle name="20% - Accent1 15" xfId="72"/>
    <cellStyle name="20% - Accent1 16" xfId="73"/>
    <cellStyle name="20% - Accent1 17" xfId="74"/>
    <cellStyle name="20% - Accent1 18" xfId="75"/>
    <cellStyle name="20% - Accent1 19" xfId="76"/>
    <cellStyle name="20% - Accent1 2" xfId="77"/>
    <cellStyle name="20% - Accent1 2 2" xfId="78"/>
    <cellStyle name="20% - Accent1 2 3" xfId="79"/>
    <cellStyle name="20% - Accent1 2 4" xfId="7568"/>
    <cellStyle name="20% - Accent1 3" xfId="80"/>
    <cellStyle name="20% - Accent1 4" xfId="81"/>
    <cellStyle name="20% - Accent1 5" xfId="82"/>
    <cellStyle name="20% - Accent1 6" xfId="83"/>
    <cellStyle name="20% - Accent1 7" xfId="84"/>
    <cellStyle name="20% - Accent1 8" xfId="85"/>
    <cellStyle name="20% - Accent1 9" xfId="86"/>
    <cellStyle name="20% - Accent2 10" xfId="87"/>
    <cellStyle name="20% - Accent2 11" xfId="88"/>
    <cellStyle name="20% - Accent2 12" xfId="89"/>
    <cellStyle name="20% - Accent2 13" xfId="90"/>
    <cellStyle name="20% - Accent2 14" xfId="91"/>
    <cellStyle name="20% - Accent2 15" xfId="92"/>
    <cellStyle name="20% - Accent2 16" xfId="93"/>
    <cellStyle name="20% - Accent2 17" xfId="94"/>
    <cellStyle name="20% - Accent2 18" xfId="95"/>
    <cellStyle name="20% - Accent2 19" xfId="96"/>
    <cellStyle name="20% - Accent2 2" xfId="97"/>
    <cellStyle name="20% - Accent2 2 2" xfId="98"/>
    <cellStyle name="20% - Accent2 2 3" xfId="99"/>
    <cellStyle name="20% - Accent2 2 4" xfId="7569"/>
    <cellStyle name="20% - Accent2 3" xfId="100"/>
    <cellStyle name="20% - Accent2 4" xfId="101"/>
    <cellStyle name="20% - Accent2 5" xfId="102"/>
    <cellStyle name="20% - Accent2 6" xfId="103"/>
    <cellStyle name="20% - Accent2 7" xfId="104"/>
    <cellStyle name="20% - Accent2 8" xfId="105"/>
    <cellStyle name="20% - Accent2 9" xfId="106"/>
    <cellStyle name="20% - Accent3 10" xfId="107"/>
    <cellStyle name="20% - Accent3 11" xfId="108"/>
    <cellStyle name="20% - Accent3 12" xfId="109"/>
    <cellStyle name="20% - Accent3 13" xfId="110"/>
    <cellStyle name="20% - Accent3 14" xfId="111"/>
    <cellStyle name="20% - Accent3 15" xfId="112"/>
    <cellStyle name="20% - Accent3 16" xfId="113"/>
    <cellStyle name="20% - Accent3 17" xfId="114"/>
    <cellStyle name="20% - Accent3 18" xfId="115"/>
    <cellStyle name="20% - Accent3 19" xfId="116"/>
    <cellStyle name="20% - Accent3 2" xfId="117"/>
    <cellStyle name="20% - Accent3 2 2" xfId="118"/>
    <cellStyle name="20% - Accent3 2 3" xfId="119"/>
    <cellStyle name="20% - Accent3 2 4" xfId="7570"/>
    <cellStyle name="20% - Accent3 3" xfId="120"/>
    <cellStyle name="20% - Accent3 4" xfId="121"/>
    <cellStyle name="20% - Accent3 5" xfId="122"/>
    <cellStyle name="20% - Accent3 6" xfId="123"/>
    <cellStyle name="20% - Accent3 7" xfId="124"/>
    <cellStyle name="20% - Accent3 8" xfId="125"/>
    <cellStyle name="20% - Accent3 9" xfId="126"/>
    <cellStyle name="20% - Accent4 10" xfId="127"/>
    <cellStyle name="20% - Accent4 11" xfId="128"/>
    <cellStyle name="20% - Accent4 12" xfId="129"/>
    <cellStyle name="20% - Accent4 13" xfId="130"/>
    <cellStyle name="20% - Accent4 14" xfId="131"/>
    <cellStyle name="20% - Accent4 15" xfId="132"/>
    <cellStyle name="20% - Accent4 16" xfId="133"/>
    <cellStyle name="20% - Accent4 17" xfId="134"/>
    <cellStyle name="20% - Accent4 18" xfId="135"/>
    <cellStyle name="20% - Accent4 19" xfId="136"/>
    <cellStyle name="20% - Accent4 2" xfId="137"/>
    <cellStyle name="20% - Accent4 2 2" xfId="138"/>
    <cellStyle name="20% - Accent4 2 3" xfId="139"/>
    <cellStyle name="20% - Accent4 2 4" xfId="7571"/>
    <cellStyle name="20% - Accent4 3" xfId="140"/>
    <cellStyle name="20% - Accent4 4" xfId="141"/>
    <cellStyle name="20% - Accent4 5" xfId="142"/>
    <cellStyle name="20% - Accent4 6" xfId="143"/>
    <cellStyle name="20% - Accent4 7" xfId="144"/>
    <cellStyle name="20% - Accent4 8" xfId="145"/>
    <cellStyle name="20% - Accent4 9" xfId="146"/>
    <cellStyle name="20% - Accent5 10" xfId="147"/>
    <cellStyle name="20% - Accent5 11" xfId="148"/>
    <cellStyle name="20% - Accent5 12" xfId="149"/>
    <cellStyle name="20% - Accent5 13" xfId="150"/>
    <cellStyle name="20% - Accent5 14" xfId="151"/>
    <cellStyle name="20% - Accent5 15" xfId="152"/>
    <cellStyle name="20% - Accent5 16" xfId="153"/>
    <cellStyle name="20% - Accent5 17" xfId="154"/>
    <cellStyle name="20% - Accent5 18" xfId="155"/>
    <cellStyle name="20% - Accent5 19" xfId="156"/>
    <cellStyle name="20% - Accent5 2" xfId="157"/>
    <cellStyle name="20% - Accent5 2 2" xfId="158"/>
    <cellStyle name="20% - Accent5 2 3" xfId="159"/>
    <cellStyle name="20% - Accent5 3" xfId="160"/>
    <cellStyle name="20% - Accent5 4" xfId="161"/>
    <cellStyle name="20% - Accent5 5" xfId="162"/>
    <cellStyle name="20% - Accent5 6" xfId="163"/>
    <cellStyle name="20% - Accent5 7" xfId="164"/>
    <cellStyle name="20% - Accent5 8" xfId="165"/>
    <cellStyle name="20% - Accent5 9" xfId="166"/>
    <cellStyle name="20% - Accent6 10" xfId="167"/>
    <cellStyle name="20% - Accent6 11" xfId="168"/>
    <cellStyle name="20% - Accent6 12" xfId="169"/>
    <cellStyle name="20% - Accent6 13" xfId="170"/>
    <cellStyle name="20% - Accent6 14" xfId="171"/>
    <cellStyle name="20% - Accent6 15" xfId="172"/>
    <cellStyle name="20% - Accent6 16" xfId="173"/>
    <cellStyle name="20% - Accent6 17" xfId="174"/>
    <cellStyle name="20% - Accent6 18" xfId="175"/>
    <cellStyle name="20% - Accent6 19" xfId="176"/>
    <cellStyle name="20% - Accent6 2" xfId="177"/>
    <cellStyle name="20% - Accent6 2 2" xfId="178"/>
    <cellStyle name="20% - Accent6 2 3" xfId="179"/>
    <cellStyle name="20% - Accent6 2 4" xfId="7572"/>
    <cellStyle name="20% - Accent6 3" xfId="180"/>
    <cellStyle name="20% - Accent6 4" xfId="181"/>
    <cellStyle name="20% - Accent6 5" xfId="182"/>
    <cellStyle name="20% - Accent6 6" xfId="183"/>
    <cellStyle name="20% - Accent6 7" xfId="184"/>
    <cellStyle name="20% - Accent6 8" xfId="185"/>
    <cellStyle name="20% - Accent6 9" xfId="186"/>
    <cellStyle name="40% - Accent1 10" xfId="187"/>
    <cellStyle name="40% - Accent1 11" xfId="188"/>
    <cellStyle name="40% - Accent1 12" xfId="189"/>
    <cellStyle name="40% - Accent1 13" xfId="190"/>
    <cellStyle name="40% - Accent1 14" xfId="191"/>
    <cellStyle name="40% - Accent1 15" xfId="192"/>
    <cellStyle name="40% - Accent1 16" xfId="193"/>
    <cellStyle name="40% - Accent1 17" xfId="194"/>
    <cellStyle name="40% - Accent1 18" xfId="195"/>
    <cellStyle name="40% - Accent1 19" xfId="196"/>
    <cellStyle name="40% - Accent1 2" xfId="197"/>
    <cellStyle name="40% - Accent1 2 2" xfId="198"/>
    <cellStyle name="40% - Accent1 2 3" xfId="199"/>
    <cellStyle name="40% - Accent1 2 4" xfId="7573"/>
    <cellStyle name="40% - Accent1 3" xfId="200"/>
    <cellStyle name="40% - Accent1 4" xfId="201"/>
    <cellStyle name="40% - Accent1 5" xfId="202"/>
    <cellStyle name="40% - Accent1 6" xfId="203"/>
    <cellStyle name="40% - Accent1 7" xfId="204"/>
    <cellStyle name="40% - Accent1 8" xfId="205"/>
    <cellStyle name="40% - Accent1 9" xfId="206"/>
    <cellStyle name="40% - Accent2 10" xfId="207"/>
    <cellStyle name="40% - Accent2 11" xfId="208"/>
    <cellStyle name="40% - Accent2 12" xfId="209"/>
    <cellStyle name="40% - Accent2 13" xfId="210"/>
    <cellStyle name="40% - Accent2 14" xfId="211"/>
    <cellStyle name="40% - Accent2 15" xfId="212"/>
    <cellStyle name="40% - Accent2 16" xfId="213"/>
    <cellStyle name="40% - Accent2 17" xfId="214"/>
    <cellStyle name="40% - Accent2 18" xfId="215"/>
    <cellStyle name="40% - Accent2 19" xfId="216"/>
    <cellStyle name="40% - Accent2 2" xfId="217"/>
    <cellStyle name="40% - Accent2 2 2" xfId="218"/>
    <cellStyle name="40% - Accent2 2 3" xfId="219"/>
    <cellStyle name="40% - Accent2 3" xfId="220"/>
    <cellStyle name="40% - Accent2 4" xfId="221"/>
    <cellStyle name="40% - Accent2 5" xfId="222"/>
    <cellStyle name="40% - Accent2 6" xfId="223"/>
    <cellStyle name="40% - Accent2 7" xfId="224"/>
    <cellStyle name="40% - Accent2 8" xfId="225"/>
    <cellStyle name="40% - Accent2 9" xfId="226"/>
    <cellStyle name="40% - Accent3 10" xfId="227"/>
    <cellStyle name="40% - Accent3 11" xfId="228"/>
    <cellStyle name="40% - Accent3 12" xfId="229"/>
    <cellStyle name="40% - Accent3 13" xfId="230"/>
    <cellStyle name="40% - Accent3 14" xfId="231"/>
    <cellStyle name="40% - Accent3 15" xfId="232"/>
    <cellStyle name="40% - Accent3 16" xfId="233"/>
    <cellStyle name="40% - Accent3 17" xfId="234"/>
    <cellStyle name="40% - Accent3 18" xfId="235"/>
    <cellStyle name="40% - Accent3 19" xfId="236"/>
    <cellStyle name="40% - Accent3 2" xfId="237"/>
    <cellStyle name="40% - Accent3 2 2" xfId="238"/>
    <cellStyle name="40% - Accent3 2 3" xfId="239"/>
    <cellStyle name="40% - Accent3 2 4" xfId="7574"/>
    <cellStyle name="40% - Accent3 3" xfId="240"/>
    <cellStyle name="40% - Accent3 4" xfId="241"/>
    <cellStyle name="40% - Accent3 5" xfId="242"/>
    <cellStyle name="40% - Accent3 6" xfId="243"/>
    <cellStyle name="40% - Accent3 7" xfId="244"/>
    <cellStyle name="40% - Accent3 8" xfId="245"/>
    <cellStyle name="40% - Accent3 9" xfId="246"/>
    <cellStyle name="40% - Accent4 10" xfId="247"/>
    <cellStyle name="40% - Accent4 11" xfId="248"/>
    <cellStyle name="40% - Accent4 12" xfId="249"/>
    <cellStyle name="40% - Accent4 13" xfId="250"/>
    <cellStyle name="40% - Accent4 14" xfId="251"/>
    <cellStyle name="40% - Accent4 15" xfId="252"/>
    <cellStyle name="40% - Accent4 16" xfId="253"/>
    <cellStyle name="40% - Accent4 17" xfId="254"/>
    <cellStyle name="40% - Accent4 18" xfId="255"/>
    <cellStyle name="40% - Accent4 19" xfId="256"/>
    <cellStyle name="40% - Accent4 2" xfId="257"/>
    <cellStyle name="40% - Accent4 2 2" xfId="258"/>
    <cellStyle name="40% - Accent4 2 3" xfId="259"/>
    <cellStyle name="40% - Accent4 2 4" xfId="7575"/>
    <cellStyle name="40% - Accent4 3" xfId="260"/>
    <cellStyle name="40% - Accent4 4" xfId="261"/>
    <cellStyle name="40% - Accent4 5" xfId="262"/>
    <cellStyle name="40% - Accent4 6" xfId="263"/>
    <cellStyle name="40% - Accent4 7" xfId="264"/>
    <cellStyle name="40% - Accent4 8" xfId="265"/>
    <cellStyle name="40% - Accent4 9" xfId="266"/>
    <cellStyle name="40% - Accent5 10" xfId="267"/>
    <cellStyle name="40% - Accent5 11" xfId="268"/>
    <cellStyle name="40% - Accent5 12" xfId="269"/>
    <cellStyle name="40% - Accent5 13" xfId="270"/>
    <cellStyle name="40% - Accent5 14" xfId="271"/>
    <cellStyle name="40% - Accent5 15" xfId="272"/>
    <cellStyle name="40% - Accent5 16" xfId="273"/>
    <cellStyle name="40% - Accent5 17" xfId="274"/>
    <cellStyle name="40% - Accent5 18" xfId="275"/>
    <cellStyle name="40% - Accent5 19" xfId="276"/>
    <cellStyle name="40% - Accent5 2" xfId="277"/>
    <cellStyle name="40% - Accent5 2 2" xfId="278"/>
    <cellStyle name="40% - Accent5 2 3" xfId="279"/>
    <cellStyle name="40% - Accent5 3" xfId="280"/>
    <cellStyle name="40% - Accent5 4" xfId="281"/>
    <cellStyle name="40% - Accent5 5" xfId="282"/>
    <cellStyle name="40% - Accent5 6" xfId="283"/>
    <cellStyle name="40% - Accent5 7" xfId="284"/>
    <cellStyle name="40% - Accent5 8" xfId="285"/>
    <cellStyle name="40% - Accent5 9" xfId="286"/>
    <cellStyle name="40% - Accent6 10" xfId="287"/>
    <cellStyle name="40% - Accent6 11" xfId="288"/>
    <cellStyle name="40% - Accent6 12" xfId="289"/>
    <cellStyle name="40% - Accent6 13" xfId="290"/>
    <cellStyle name="40% - Accent6 14" xfId="291"/>
    <cellStyle name="40% - Accent6 15" xfId="292"/>
    <cellStyle name="40% - Accent6 16" xfId="293"/>
    <cellStyle name="40% - Accent6 17" xfId="294"/>
    <cellStyle name="40% - Accent6 18" xfId="295"/>
    <cellStyle name="40% - Accent6 19" xfId="296"/>
    <cellStyle name="40% - Accent6 2" xfId="297"/>
    <cellStyle name="40% - Accent6 2 2" xfId="298"/>
    <cellStyle name="40% - Accent6 2 3" xfId="299"/>
    <cellStyle name="40% - Accent6 2 4" xfId="7576"/>
    <cellStyle name="40% - Accent6 3" xfId="300"/>
    <cellStyle name="40% - Accent6 4" xfId="301"/>
    <cellStyle name="40% - Accent6 5" xfId="302"/>
    <cellStyle name="40% - Accent6 6" xfId="303"/>
    <cellStyle name="40% - Accent6 7" xfId="304"/>
    <cellStyle name="40% - Accent6 8" xfId="305"/>
    <cellStyle name="40% - Accent6 9" xfId="306"/>
    <cellStyle name="60% - Accent1 10" xfId="307"/>
    <cellStyle name="60% - Accent1 11" xfId="308"/>
    <cellStyle name="60% - Accent1 12" xfId="309"/>
    <cellStyle name="60% - Accent1 13" xfId="310"/>
    <cellStyle name="60% - Accent1 14" xfId="311"/>
    <cellStyle name="60% - Accent1 15" xfId="312"/>
    <cellStyle name="60% - Accent1 16" xfId="313"/>
    <cellStyle name="60% - Accent1 17" xfId="314"/>
    <cellStyle name="60% - Accent1 18" xfId="315"/>
    <cellStyle name="60% - Accent1 19" xfId="316"/>
    <cellStyle name="60% - Accent1 2" xfId="317"/>
    <cellStyle name="60% - Accent1 2 2" xfId="318"/>
    <cellStyle name="60% - Accent1 2 3" xfId="319"/>
    <cellStyle name="60% - Accent1 2 4" xfId="7577"/>
    <cellStyle name="60% - Accent1 3" xfId="320"/>
    <cellStyle name="60% - Accent1 4" xfId="321"/>
    <cellStyle name="60% - Accent1 5" xfId="322"/>
    <cellStyle name="60% - Accent1 6" xfId="323"/>
    <cellStyle name="60% - Accent1 7" xfId="324"/>
    <cellStyle name="60% - Accent1 8" xfId="325"/>
    <cellStyle name="60% - Accent1 9" xfId="326"/>
    <cellStyle name="60% - Accent2 10" xfId="327"/>
    <cellStyle name="60% - Accent2 11" xfId="328"/>
    <cellStyle name="60% - Accent2 12" xfId="329"/>
    <cellStyle name="60% - Accent2 13" xfId="330"/>
    <cellStyle name="60% - Accent2 14" xfId="331"/>
    <cellStyle name="60% - Accent2 15" xfId="332"/>
    <cellStyle name="60% - Accent2 16" xfId="333"/>
    <cellStyle name="60% - Accent2 17" xfId="334"/>
    <cellStyle name="60% - Accent2 18" xfId="335"/>
    <cellStyle name="60% - Accent2 19" xfId="336"/>
    <cellStyle name="60% - Accent2 2" xfId="337"/>
    <cellStyle name="60% - Accent2 2 2" xfId="338"/>
    <cellStyle name="60% - Accent2 2 3" xfId="339"/>
    <cellStyle name="60% - Accent2 3" xfId="340"/>
    <cellStyle name="60% - Accent2 4" xfId="341"/>
    <cellStyle name="60% - Accent2 5" xfId="342"/>
    <cellStyle name="60% - Accent2 6" xfId="343"/>
    <cellStyle name="60% - Accent2 7" xfId="344"/>
    <cellStyle name="60% - Accent2 8" xfId="345"/>
    <cellStyle name="60% - Accent2 9" xfId="346"/>
    <cellStyle name="60% - Accent3 10" xfId="347"/>
    <cellStyle name="60% - Accent3 11" xfId="348"/>
    <cellStyle name="60% - Accent3 12" xfId="349"/>
    <cellStyle name="60% - Accent3 13" xfId="350"/>
    <cellStyle name="60% - Accent3 14" xfId="351"/>
    <cellStyle name="60% - Accent3 15" xfId="352"/>
    <cellStyle name="60% - Accent3 16" xfId="353"/>
    <cellStyle name="60% - Accent3 17" xfId="354"/>
    <cellStyle name="60% - Accent3 18" xfId="355"/>
    <cellStyle name="60% - Accent3 19" xfId="356"/>
    <cellStyle name="60% - Accent3 2" xfId="357"/>
    <cellStyle name="60% - Accent3 2 2" xfId="358"/>
    <cellStyle name="60% - Accent3 2 3" xfId="359"/>
    <cellStyle name="60% - Accent3 2 4" xfId="7578"/>
    <cellStyle name="60% - Accent3 3" xfId="360"/>
    <cellStyle name="60% - Accent3 4" xfId="361"/>
    <cellStyle name="60% - Accent3 5" xfId="362"/>
    <cellStyle name="60% - Accent3 6" xfId="363"/>
    <cellStyle name="60% - Accent3 7" xfId="364"/>
    <cellStyle name="60% - Accent3 8" xfId="365"/>
    <cellStyle name="60% - Accent3 9" xfId="366"/>
    <cellStyle name="60% - Accent4 10" xfId="367"/>
    <cellStyle name="60% - Accent4 11" xfId="368"/>
    <cellStyle name="60% - Accent4 12" xfId="369"/>
    <cellStyle name="60% - Accent4 13" xfId="370"/>
    <cellStyle name="60% - Accent4 14" xfId="371"/>
    <cellStyle name="60% - Accent4 15" xfId="372"/>
    <cellStyle name="60% - Accent4 16" xfId="373"/>
    <cellStyle name="60% - Accent4 17" xfId="374"/>
    <cellStyle name="60% - Accent4 18" xfId="375"/>
    <cellStyle name="60% - Accent4 19" xfId="376"/>
    <cellStyle name="60% - Accent4 2" xfId="377"/>
    <cellStyle name="60% - Accent4 2 2" xfId="378"/>
    <cellStyle name="60% - Accent4 2 3" xfId="379"/>
    <cellStyle name="60% - Accent4 2 4" xfId="7579"/>
    <cellStyle name="60% - Accent4 3" xfId="380"/>
    <cellStyle name="60% - Accent4 4" xfId="381"/>
    <cellStyle name="60% - Accent4 5" xfId="382"/>
    <cellStyle name="60% - Accent4 6" xfId="383"/>
    <cellStyle name="60% - Accent4 7" xfId="384"/>
    <cellStyle name="60% - Accent4 8" xfId="385"/>
    <cellStyle name="60% - Accent4 9" xfId="386"/>
    <cellStyle name="60% - Accent5 10" xfId="387"/>
    <cellStyle name="60% - Accent5 11" xfId="388"/>
    <cellStyle name="60% - Accent5 12" xfId="389"/>
    <cellStyle name="60% - Accent5 13" xfId="390"/>
    <cellStyle name="60% - Accent5 14" xfId="391"/>
    <cellStyle name="60% - Accent5 15" xfId="392"/>
    <cellStyle name="60% - Accent5 16" xfId="393"/>
    <cellStyle name="60% - Accent5 17" xfId="394"/>
    <cellStyle name="60% - Accent5 18" xfId="395"/>
    <cellStyle name="60% - Accent5 19" xfId="396"/>
    <cellStyle name="60% - Accent5 2" xfId="397"/>
    <cellStyle name="60% - Accent5 2 2" xfId="398"/>
    <cellStyle name="60% - Accent5 2 3" xfId="399"/>
    <cellStyle name="60% - Accent5 3" xfId="400"/>
    <cellStyle name="60% - Accent5 4" xfId="401"/>
    <cellStyle name="60% - Accent5 5" xfId="402"/>
    <cellStyle name="60% - Accent5 6" xfId="403"/>
    <cellStyle name="60% - Accent5 7" xfId="404"/>
    <cellStyle name="60% - Accent5 8" xfId="405"/>
    <cellStyle name="60% - Accent5 9" xfId="406"/>
    <cellStyle name="60% - Accent6 10" xfId="407"/>
    <cellStyle name="60% - Accent6 11" xfId="408"/>
    <cellStyle name="60% - Accent6 12" xfId="409"/>
    <cellStyle name="60% - Accent6 13" xfId="410"/>
    <cellStyle name="60% - Accent6 14" xfId="411"/>
    <cellStyle name="60% - Accent6 15" xfId="412"/>
    <cellStyle name="60% - Accent6 16" xfId="413"/>
    <cellStyle name="60% - Accent6 17" xfId="414"/>
    <cellStyle name="60% - Accent6 18" xfId="415"/>
    <cellStyle name="60% - Accent6 19" xfId="416"/>
    <cellStyle name="60% - Accent6 2" xfId="417"/>
    <cellStyle name="60% - Accent6 2 2" xfId="418"/>
    <cellStyle name="60% - Accent6 2 3" xfId="419"/>
    <cellStyle name="60% - Accent6 2 4" xfId="7580"/>
    <cellStyle name="60% - Accent6 3" xfId="420"/>
    <cellStyle name="60% - Accent6 4" xfId="421"/>
    <cellStyle name="60% - Accent6 5" xfId="422"/>
    <cellStyle name="60% - Accent6 6" xfId="423"/>
    <cellStyle name="60% - Accent6 7" xfId="424"/>
    <cellStyle name="60% - Accent6 8" xfId="425"/>
    <cellStyle name="60% - Accent6 9" xfId="426"/>
    <cellStyle name="Accent1 10" xfId="427"/>
    <cellStyle name="Accent1 11" xfId="428"/>
    <cellStyle name="Accent1 12" xfId="429"/>
    <cellStyle name="Accent1 13" xfId="430"/>
    <cellStyle name="Accent1 14" xfId="431"/>
    <cellStyle name="Accent1 15" xfId="432"/>
    <cellStyle name="Accent1 16" xfId="433"/>
    <cellStyle name="Accent1 17" xfId="434"/>
    <cellStyle name="Accent1 18" xfId="435"/>
    <cellStyle name="Accent1 19" xfId="436"/>
    <cellStyle name="Accent1 2" xfId="437"/>
    <cellStyle name="Accent1 2 2" xfId="438"/>
    <cellStyle name="Accent1 2 3" xfId="439"/>
    <cellStyle name="Accent1 2 4" xfId="7581"/>
    <cellStyle name="Accent1 3" xfId="440"/>
    <cellStyle name="Accent1 4" xfId="441"/>
    <cellStyle name="Accent1 5" xfId="442"/>
    <cellStyle name="Accent1 6" xfId="443"/>
    <cellStyle name="Accent1 7" xfId="444"/>
    <cellStyle name="Accent1 8" xfId="445"/>
    <cellStyle name="Accent1 9" xfId="446"/>
    <cellStyle name="Accent2 10" xfId="447"/>
    <cellStyle name="Accent2 11" xfId="448"/>
    <cellStyle name="Accent2 12" xfId="449"/>
    <cellStyle name="Accent2 13" xfId="450"/>
    <cellStyle name="Accent2 14" xfId="451"/>
    <cellStyle name="Accent2 15" xfId="452"/>
    <cellStyle name="Accent2 16" xfId="453"/>
    <cellStyle name="Accent2 17" xfId="454"/>
    <cellStyle name="Accent2 18" xfId="455"/>
    <cellStyle name="Accent2 19" xfId="456"/>
    <cellStyle name="Accent2 2" xfId="457"/>
    <cellStyle name="Accent2 2 2" xfId="458"/>
    <cellStyle name="Accent2 2 3" xfId="459"/>
    <cellStyle name="Accent2 3" xfId="460"/>
    <cellStyle name="Accent2 4" xfId="461"/>
    <cellStyle name="Accent2 5" xfId="462"/>
    <cellStyle name="Accent2 6" xfId="463"/>
    <cellStyle name="Accent2 7" xfId="464"/>
    <cellStyle name="Accent2 8" xfId="465"/>
    <cellStyle name="Accent2 9" xfId="466"/>
    <cellStyle name="Accent3 10" xfId="467"/>
    <cellStyle name="Accent3 11" xfId="468"/>
    <cellStyle name="Accent3 12" xfId="469"/>
    <cellStyle name="Accent3 13" xfId="470"/>
    <cellStyle name="Accent3 14" xfId="471"/>
    <cellStyle name="Accent3 15" xfId="472"/>
    <cellStyle name="Accent3 16" xfId="473"/>
    <cellStyle name="Accent3 17" xfId="474"/>
    <cellStyle name="Accent3 18" xfId="475"/>
    <cellStyle name="Accent3 19" xfId="476"/>
    <cellStyle name="Accent3 2" xfId="477"/>
    <cellStyle name="Accent3 2 2" xfId="478"/>
    <cellStyle name="Accent3 2 3" xfId="479"/>
    <cellStyle name="Accent3 3" xfId="480"/>
    <cellStyle name="Accent3 4" xfId="481"/>
    <cellStyle name="Accent3 5" xfId="482"/>
    <cellStyle name="Accent3 6" xfId="483"/>
    <cellStyle name="Accent3 7" xfId="484"/>
    <cellStyle name="Accent3 8" xfId="485"/>
    <cellStyle name="Accent3 9" xfId="486"/>
    <cellStyle name="Accent4 10" xfId="487"/>
    <cellStyle name="Accent4 11" xfId="488"/>
    <cellStyle name="Accent4 12" xfId="489"/>
    <cellStyle name="Accent4 13" xfId="490"/>
    <cellStyle name="Accent4 14" xfId="491"/>
    <cellStyle name="Accent4 15" xfId="492"/>
    <cellStyle name="Accent4 16" xfId="493"/>
    <cellStyle name="Accent4 17" xfId="494"/>
    <cellStyle name="Accent4 18" xfId="495"/>
    <cellStyle name="Accent4 19" xfId="496"/>
    <cellStyle name="Accent4 2" xfId="497"/>
    <cellStyle name="Accent4 2 2" xfId="498"/>
    <cellStyle name="Accent4 2 3" xfId="499"/>
    <cellStyle name="Accent4 2 4" xfId="7582"/>
    <cellStyle name="Accent4 3" xfId="500"/>
    <cellStyle name="Accent4 4" xfId="501"/>
    <cellStyle name="Accent4 5" xfId="502"/>
    <cellStyle name="Accent4 6" xfId="503"/>
    <cellStyle name="Accent4 7" xfId="504"/>
    <cellStyle name="Accent4 8" xfId="505"/>
    <cellStyle name="Accent4 9" xfId="506"/>
    <cellStyle name="Accent5 10" xfId="507"/>
    <cellStyle name="Accent5 11" xfId="508"/>
    <cellStyle name="Accent5 12" xfId="509"/>
    <cellStyle name="Accent5 13" xfId="510"/>
    <cellStyle name="Accent5 14" xfId="511"/>
    <cellStyle name="Accent5 15" xfId="512"/>
    <cellStyle name="Accent5 16" xfId="513"/>
    <cellStyle name="Accent5 17" xfId="514"/>
    <cellStyle name="Accent5 18" xfId="515"/>
    <cellStyle name="Accent5 19" xfId="516"/>
    <cellStyle name="Accent5 2" xfId="517"/>
    <cellStyle name="Accent5 2 2" xfId="518"/>
    <cellStyle name="Accent5 2 3" xfId="519"/>
    <cellStyle name="Accent5 3" xfId="520"/>
    <cellStyle name="Accent5 4" xfId="521"/>
    <cellStyle name="Accent5 5" xfId="522"/>
    <cellStyle name="Accent5 6" xfId="523"/>
    <cellStyle name="Accent5 7" xfId="524"/>
    <cellStyle name="Accent5 8" xfId="525"/>
    <cellStyle name="Accent5 9" xfId="526"/>
    <cellStyle name="Accent6 10" xfId="527"/>
    <cellStyle name="Accent6 11" xfId="528"/>
    <cellStyle name="Accent6 12" xfId="529"/>
    <cellStyle name="Accent6 13" xfId="530"/>
    <cellStyle name="Accent6 14" xfId="531"/>
    <cellStyle name="Accent6 15" xfId="532"/>
    <cellStyle name="Accent6 16" xfId="533"/>
    <cellStyle name="Accent6 17" xfId="534"/>
    <cellStyle name="Accent6 18" xfId="535"/>
    <cellStyle name="Accent6 19" xfId="536"/>
    <cellStyle name="Accent6 2" xfId="537"/>
    <cellStyle name="Accent6 2 2" xfId="538"/>
    <cellStyle name="Accent6 2 3" xfId="539"/>
    <cellStyle name="Accent6 3" xfId="540"/>
    <cellStyle name="Accent6 4" xfId="541"/>
    <cellStyle name="Accent6 5" xfId="542"/>
    <cellStyle name="Accent6 6" xfId="543"/>
    <cellStyle name="Accent6 7" xfId="544"/>
    <cellStyle name="Accent6 8" xfId="545"/>
    <cellStyle name="Accent6 9" xfId="546"/>
    <cellStyle name="Bad 10" xfId="547"/>
    <cellStyle name="Bad 11" xfId="548"/>
    <cellStyle name="Bad 12" xfId="549"/>
    <cellStyle name="Bad 13" xfId="550"/>
    <cellStyle name="Bad 14" xfId="551"/>
    <cellStyle name="Bad 15" xfId="552"/>
    <cellStyle name="Bad 16" xfId="553"/>
    <cellStyle name="Bad 17" xfId="554"/>
    <cellStyle name="Bad 18" xfId="555"/>
    <cellStyle name="Bad 19" xfId="556"/>
    <cellStyle name="Bad 2" xfId="557"/>
    <cellStyle name="Bad 2 2" xfId="558"/>
    <cellStyle name="Bad 2 3" xfId="559"/>
    <cellStyle name="Bad 3" xfId="560"/>
    <cellStyle name="Bad 4" xfId="561"/>
    <cellStyle name="Bad 5" xfId="562"/>
    <cellStyle name="Bad 6" xfId="563"/>
    <cellStyle name="Bad 7" xfId="564"/>
    <cellStyle name="Bad 8" xfId="565"/>
    <cellStyle name="Bad 9" xfId="566"/>
    <cellStyle name="Border Heavy" xfId="567"/>
    <cellStyle name="Border Thin" xfId="568"/>
    <cellStyle name="Border Thin 2" xfId="569"/>
    <cellStyle name="Border Thin 3" xfId="570"/>
    <cellStyle name="Border Thin 4" xfId="571"/>
    <cellStyle name="Border Thin 5" xfId="572"/>
    <cellStyle name="Border Thin 6" xfId="573"/>
    <cellStyle name="Calculation 10" xfId="574"/>
    <cellStyle name="Calculation 11" xfId="575"/>
    <cellStyle name="Calculation 12" xfId="576"/>
    <cellStyle name="Calculation 13" xfId="577"/>
    <cellStyle name="Calculation 14" xfId="578"/>
    <cellStyle name="Calculation 15" xfId="579"/>
    <cellStyle name="Calculation 16" xfId="580"/>
    <cellStyle name="Calculation 17" xfId="581"/>
    <cellStyle name="Calculation 18" xfId="582"/>
    <cellStyle name="Calculation 19" xfId="583"/>
    <cellStyle name="Calculation 2" xfId="584"/>
    <cellStyle name="Calculation 2 2" xfId="585"/>
    <cellStyle name="Calculation 2 3" xfId="586"/>
    <cellStyle name="Calculation 2 4" xfId="7583"/>
    <cellStyle name="Calculation 3" xfId="587"/>
    <cellStyle name="Calculation 4" xfId="588"/>
    <cellStyle name="Calculation 5" xfId="589"/>
    <cellStyle name="Calculation 6" xfId="590"/>
    <cellStyle name="Calculation 7" xfId="591"/>
    <cellStyle name="Calculation 8" xfId="592"/>
    <cellStyle name="Calculation 9" xfId="593"/>
    <cellStyle name="Check Cell 10" xfId="594"/>
    <cellStyle name="Check Cell 11" xfId="595"/>
    <cellStyle name="Check Cell 12" xfId="596"/>
    <cellStyle name="Check Cell 13" xfId="597"/>
    <cellStyle name="Check Cell 14" xfId="598"/>
    <cellStyle name="Check Cell 15" xfId="599"/>
    <cellStyle name="Check Cell 16" xfId="600"/>
    <cellStyle name="Check Cell 17" xfId="601"/>
    <cellStyle name="Check Cell 18" xfId="602"/>
    <cellStyle name="Check Cell 19" xfId="603"/>
    <cellStyle name="Check Cell 2" xfId="604"/>
    <cellStyle name="Check Cell 2 2" xfId="605"/>
    <cellStyle name="Check Cell 2 3" xfId="606"/>
    <cellStyle name="Check Cell 3" xfId="607"/>
    <cellStyle name="Check Cell 4" xfId="608"/>
    <cellStyle name="Check Cell 5" xfId="609"/>
    <cellStyle name="Check Cell 6" xfId="610"/>
    <cellStyle name="Check Cell 7" xfId="611"/>
    <cellStyle name="Check Cell 8" xfId="612"/>
    <cellStyle name="Check Cell 9" xfId="613"/>
    <cellStyle name="Comma 2" xfId="8"/>
    <cellStyle name="Comma 2 2" xfId="614"/>
    <cellStyle name="Comma 2 2 2" xfId="615"/>
    <cellStyle name="Comma 2 2 3" xfId="616"/>
    <cellStyle name="Comma 2 2 4" xfId="617"/>
    <cellStyle name="Comma 2 2 5" xfId="618"/>
    <cellStyle name="Comma 2 2 6" xfId="619"/>
    <cellStyle name="Comma 2 3" xfId="620"/>
    <cellStyle name="Comma 2 3 2" xfId="621"/>
    <cellStyle name="Comma 2 3 3" xfId="622"/>
    <cellStyle name="Comma 2 3 4" xfId="623"/>
    <cellStyle name="Comma 2 3 5" xfId="624"/>
    <cellStyle name="Comma 2 3 6" xfId="625"/>
    <cellStyle name="Comma 2 3 7" xfId="7584"/>
    <cellStyle name="Comma 2 4" xfId="626"/>
    <cellStyle name="Comma 2 5" xfId="627"/>
    <cellStyle name="Comma 2 6" xfId="628"/>
    <cellStyle name="Comma 2 7" xfId="629"/>
    <cellStyle name="Comma 2 8" xfId="630"/>
    <cellStyle name="Comma 3" xfId="631"/>
    <cellStyle name="Comma 3 2" xfId="632"/>
    <cellStyle name="Comma 3 2 2" xfId="633"/>
    <cellStyle name="Comma 3 2 3" xfId="634"/>
    <cellStyle name="Comma 3 2 4" xfId="635"/>
    <cellStyle name="Comma 3 2 5" xfId="636"/>
    <cellStyle name="Comma 3 2 6" xfId="637"/>
    <cellStyle name="Comma 3 3" xfId="638"/>
    <cellStyle name="Comma 3 3 2" xfId="639"/>
    <cellStyle name="Comma 3 3 3" xfId="640"/>
    <cellStyle name="Comma 3 3 4" xfId="641"/>
    <cellStyle name="Comma 3 3 5" xfId="642"/>
    <cellStyle name="Comma 3 3 6" xfId="643"/>
    <cellStyle name="Comma 3 4" xfId="644"/>
    <cellStyle name="Comma 3 4 2" xfId="645"/>
    <cellStyle name="Comma 3 4 3" xfId="646"/>
    <cellStyle name="Comma 3 5" xfId="647"/>
    <cellStyle name="Comma 3 6" xfId="648"/>
    <cellStyle name="Comma 3 7" xfId="649"/>
    <cellStyle name="Comma 3 8" xfId="650"/>
    <cellStyle name="Comma 4" xfId="651"/>
    <cellStyle name="Comma 4 10" xfId="652"/>
    <cellStyle name="Comma 4 11" xfId="7643"/>
    <cellStyle name="Comma 4 2" xfId="653"/>
    <cellStyle name="Comma 4 2 2" xfId="654"/>
    <cellStyle name="Comma 4 2 3" xfId="655"/>
    <cellStyle name="Comma 4 2 4" xfId="656"/>
    <cellStyle name="Comma 4 2 5" xfId="657"/>
    <cellStyle name="Comma 4 2 6" xfId="658"/>
    <cellStyle name="Comma 4 3" xfId="659"/>
    <cellStyle name="Comma 4 3 2" xfId="660"/>
    <cellStyle name="Comma 4 3 3" xfId="661"/>
    <cellStyle name="Comma 4 3 4" xfId="662"/>
    <cellStyle name="Comma 4 3 5" xfId="663"/>
    <cellStyle name="Comma 4 3 6" xfId="664"/>
    <cellStyle name="Comma 4 4" xfId="665"/>
    <cellStyle name="Comma 4 4 2" xfId="666"/>
    <cellStyle name="Comma 4 4 3" xfId="667"/>
    <cellStyle name="Comma 4 4 4" xfId="668"/>
    <cellStyle name="Comma 4 4 5" xfId="669"/>
    <cellStyle name="Comma 4 4 6" xfId="670"/>
    <cellStyle name="Comma 4 5" xfId="671"/>
    <cellStyle name="Comma 4 5 2" xfId="672"/>
    <cellStyle name="Comma 4 5 3" xfId="673"/>
    <cellStyle name="Comma 4 5 4" xfId="674"/>
    <cellStyle name="Comma 4 5 5" xfId="675"/>
    <cellStyle name="Comma 4 5 6" xfId="676"/>
    <cellStyle name="Comma 4 6" xfId="677"/>
    <cellStyle name="Comma 4 7" xfId="678"/>
    <cellStyle name="Comma 4 8" xfId="679"/>
    <cellStyle name="Comma 4 9" xfId="680"/>
    <cellStyle name="Comma 5" xfId="681"/>
    <cellStyle name="Comma 5 2" xfId="682"/>
    <cellStyle name="Comma 5 2 2" xfId="683"/>
    <cellStyle name="Comma 5 2 3" xfId="684"/>
    <cellStyle name="Comma 5 3" xfId="685"/>
    <cellStyle name="Comma 5 4" xfId="686"/>
    <cellStyle name="Comma 5 5" xfId="687"/>
    <cellStyle name="Comma 5 6" xfId="688"/>
    <cellStyle name="Comma 6" xfId="689"/>
    <cellStyle name="Comma 6 2" xfId="690"/>
    <cellStyle name="Comma 6 3" xfId="691"/>
    <cellStyle name="Comma 6 4" xfId="692"/>
    <cellStyle name="Comma 6 5" xfId="693"/>
    <cellStyle name="Comma 6 6" xfId="694"/>
    <cellStyle name="Comma 7" xfId="2"/>
    <cellStyle name="Comma 8" xfId="7566"/>
    <cellStyle name="Comma 9" xfId="7639"/>
    <cellStyle name="Comma0" xfId="7585"/>
    <cellStyle name="Currency ($)" xfId="695"/>
    <cellStyle name="Currency 10" xfId="16"/>
    <cellStyle name="Currency 11" xfId="17"/>
    <cellStyle name="Currency 12" xfId="18"/>
    <cellStyle name="Currency 13" xfId="19"/>
    <cellStyle name="Currency 14" xfId="20"/>
    <cellStyle name="Currency 15" xfId="21"/>
    <cellStyle name="Currency 16" xfId="22"/>
    <cellStyle name="Currency 17" xfId="23"/>
    <cellStyle name="Currency 18" xfId="24"/>
    <cellStyle name="Currency 19" xfId="7563"/>
    <cellStyle name="Currency 2" xfId="9"/>
    <cellStyle name="Currency 2 10" xfId="7562"/>
    <cellStyle name="Currency 2 11" xfId="7646"/>
    <cellStyle name="Currency 2 2" xfId="696"/>
    <cellStyle name="Currency 2 2 2" xfId="697"/>
    <cellStyle name="Currency 2 2 3" xfId="698"/>
    <cellStyle name="Currency 2 3" xfId="699"/>
    <cellStyle name="Currency 2 3 2" xfId="700"/>
    <cellStyle name="Currency 2 3 3" xfId="701"/>
    <cellStyle name="Currency 2 4" xfId="702"/>
    <cellStyle name="Currency 2 4 2" xfId="7586"/>
    <cellStyle name="Currency 2 5" xfId="703"/>
    <cellStyle name="Currency 2 6" xfId="704"/>
    <cellStyle name="Currency 2 7" xfId="705"/>
    <cellStyle name="Currency 2 8" xfId="706"/>
    <cellStyle name="Currency 2 9" xfId="7559"/>
    <cellStyle name="Currency 20" xfId="7554"/>
    <cellStyle name="Currency 21" xfId="25"/>
    <cellStyle name="Currency 3" xfId="26"/>
    <cellStyle name="Currency 3 10" xfId="707"/>
    <cellStyle name="Currency 3 11" xfId="708"/>
    <cellStyle name="Currency 3 12" xfId="709"/>
    <cellStyle name="Currency 3 13" xfId="7558"/>
    <cellStyle name="Currency 3 2" xfId="710"/>
    <cellStyle name="Currency 3 2 2" xfId="711"/>
    <cellStyle name="Currency 3 2 3" xfId="712"/>
    <cellStyle name="Currency 3 2 4" xfId="7649"/>
    <cellStyle name="Currency 3 3" xfId="713"/>
    <cellStyle name="Currency 3 3 2" xfId="714"/>
    <cellStyle name="Currency 3 3 3" xfId="715"/>
    <cellStyle name="Currency 3 4" xfId="716"/>
    <cellStyle name="Currency 3 4 2" xfId="717"/>
    <cellStyle name="Currency 3 4 3" xfId="718"/>
    <cellStyle name="Currency 3 5" xfId="719"/>
    <cellStyle name="Currency 3 5 2" xfId="720"/>
    <cellStyle name="Currency 3 5 3" xfId="721"/>
    <cellStyle name="Currency 3 6" xfId="722"/>
    <cellStyle name="Currency 3 6 2" xfId="723"/>
    <cellStyle name="Currency 3 6 3" xfId="724"/>
    <cellStyle name="Currency 3 7" xfId="725"/>
    <cellStyle name="Currency 3 7 2" xfId="726"/>
    <cellStyle name="Currency 3 7 3" xfId="727"/>
    <cellStyle name="Currency 3 8" xfId="728"/>
    <cellStyle name="Currency 3 8 2" xfId="729"/>
    <cellStyle name="Currency 3 8 3" xfId="730"/>
    <cellStyle name="Currency 3 9" xfId="731"/>
    <cellStyle name="Currency 4" xfId="27"/>
    <cellStyle name="Currency 4 2" xfId="7587"/>
    <cellStyle name="Currency 5" xfId="3"/>
    <cellStyle name="Currency 6" xfId="7553"/>
    <cellStyle name="Currency 7" xfId="28"/>
    <cellStyle name="Currency 8" xfId="29"/>
    <cellStyle name="Currency 9" xfId="30"/>
    <cellStyle name="Currency0" xfId="7588"/>
    <cellStyle name="Date" xfId="732"/>
    <cellStyle name="Date 2" xfId="7589"/>
    <cellStyle name="Explanatory Text 10" xfId="733"/>
    <cellStyle name="Explanatory Text 11" xfId="734"/>
    <cellStyle name="Explanatory Text 12" xfId="735"/>
    <cellStyle name="Explanatory Text 13" xfId="736"/>
    <cellStyle name="Explanatory Text 14" xfId="737"/>
    <cellStyle name="Explanatory Text 15" xfId="738"/>
    <cellStyle name="Explanatory Text 16" xfId="739"/>
    <cellStyle name="Explanatory Text 17" xfId="740"/>
    <cellStyle name="Explanatory Text 18" xfId="741"/>
    <cellStyle name="Explanatory Text 19" xfId="742"/>
    <cellStyle name="Explanatory Text 2" xfId="743"/>
    <cellStyle name="Explanatory Text 2 2" xfId="744"/>
    <cellStyle name="Explanatory Text 2 3" xfId="745"/>
    <cellStyle name="Explanatory Text 3" xfId="746"/>
    <cellStyle name="Explanatory Text 4" xfId="747"/>
    <cellStyle name="Explanatory Text 5" xfId="748"/>
    <cellStyle name="Explanatory Text 6" xfId="749"/>
    <cellStyle name="Explanatory Text 7" xfId="750"/>
    <cellStyle name="Explanatory Text 8" xfId="751"/>
    <cellStyle name="Explanatory Text 9" xfId="752"/>
    <cellStyle name="Fixed" xfId="7590"/>
    <cellStyle name="Good 10" xfId="753"/>
    <cellStyle name="Good 11" xfId="754"/>
    <cellStyle name="Good 12" xfId="755"/>
    <cellStyle name="Good 13" xfId="756"/>
    <cellStyle name="Good 14" xfId="757"/>
    <cellStyle name="Good 15" xfId="758"/>
    <cellStyle name="Good 16" xfId="759"/>
    <cellStyle name="Good 17" xfId="760"/>
    <cellStyle name="Good 18" xfId="761"/>
    <cellStyle name="Good 19" xfId="762"/>
    <cellStyle name="Good 2" xfId="763"/>
    <cellStyle name="Good 2 2" xfId="764"/>
    <cellStyle name="Good 2 3" xfId="765"/>
    <cellStyle name="Good 3" xfId="766"/>
    <cellStyle name="Good 4" xfId="767"/>
    <cellStyle name="Good 5" xfId="768"/>
    <cellStyle name="Good 6" xfId="769"/>
    <cellStyle name="Good 7" xfId="770"/>
    <cellStyle name="Good 8" xfId="771"/>
    <cellStyle name="Good 9" xfId="772"/>
    <cellStyle name="Heading 1 10" xfId="773"/>
    <cellStyle name="Heading 1 11" xfId="774"/>
    <cellStyle name="Heading 1 12" xfId="775"/>
    <cellStyle name="Heading 1 13" xfId="776"/>
    <cellStyle name="Heading 1 14" xfId="777"/>
    <cellStyle name="Heading 1 15" xfId="778"/>
    <cellStyle name="Heading 1 16" xfId="779"/>
    <cellStyle name="Heading 1 17" xfId="780"/>
    <cellStyle name="Heading 1 18" xfId="781"/>
    <cellStyle name="Heading 1 19" xfId="782"/>
    <cellStyle name="Heading 1 2" xfId="783"/>
    <cellStyle name="Heading 1 2 2" xfId="784"/>
    <cellStyle name="Heading 1 2 3" xfId="785"/>
    <cellStyle name="Heading 1 2 4" xfId="7591"/>
    <cellStyle name="Heading 1 3" xfId="786"/>
    <cellStyle name="Heading 1 4" xfId="787"/>
    <cellStyle name="Heading 1 5" xfId="788"/>
    <cellStyle name="Heading 1 6" xfId="789"/>
    <cellStyle name="Heading 1 7" xfId="790"/>
    <cellStyle name="Heading 1 8" xfId="791"/>
    <cellStyle name="Heading 1 9" xfId="792"/>
    <cellStyle name="Heading 2 10" xfId="793"/>
    <cellStyle name="Heading 2 11" xfId="794"/>
    <cellStyle name="Heading 2 12" xfId="795"/>
    <cellStyle name="Heading 2 13" xfId="796"/>
    <cellStyle name="Heading 2 14" xfId="797"/>
    <cellStyle name="Heading 2 15" xfId="798"/>
    <cellStyle name="Heading 2 16" xfId="799"/>
    <cellStyle name="Heading 2 17" xfId="800"/>
    <cellStyle name="Heading 2 18" xfId="801"/>
    <cellStyle name="Heading 2 19" xfId="802"/>
    <cellStyle name="Heading 2 2" xfId="803"/>
    <cellStyle name="Heading 2 2 2" xfId="804"/>
    <cellStyle name="Heading 2 2 3" xfId="805"/>
    <cellStyle name="Heading 2 2 4" xfId="7592"/>
    <cellStyle name="Heading 2 3" xfId="806"/>
    <cellStyle name="Heading 2 4" xfId="807"/>
    <cellStyle name="Heading 2 5" xfId="808"/>
    <cellStyle name="Heading 2 6" xfId="809"/>
    <cellStyle name="Heading 2 7" xfId="810"/>
    <cellStyle name="Heading 2 8" xfId="811"/>
    <cellStyle name="Heading 2 9" xfId="812"/>
    <cellStyle name="Heading 3 10" xfId="813"/>
    <cellStyle name="Heading 3 11" xfId="814"/>
    <cellStyle name="Heading 3 12" xfId="815"/>
    <cellStyle name="Heading 3 13" xfId="816"/>
    <cellStyle name="Heading 3 14" xfId="817"/>
    <cellStyle name="Heading 3 15" xfId="818"/>
    <cellStyle name="Heading 3 16" xfId="819"/>
    <cellStyle name="Heading 3 17" xfId="820"/>
    <cellStyle name="Heading 3 18" xfId="821"/>
    <cellStyle name="Heading 3 19" xfId="822"/>
    <cellStyle name="Heading 3 2" xfId="823"/>
    <cellStyle name="Heading 3 2 2" xfId="824"/>
    <cellStyle name="Heading 3 2 3" xfId="825"/>
    <cellStyle name="Heading 3 2 4" xfId="7593"/>
    <cellStyle name="Heading 3 3" xfId="826"/>
    <cellStyle name="Heading 3 4" xfId="827"/>
    <cellStyle name="Heading 3 5" xfId="828"/>
    <cellStyle name="Heading 3 6" xfId="829"/>
    <cellStyle name="Heading 3 7" xfId="830"/>
    <cellStyle name="Heading 3 8" xfId="831"/>
    <cellStyle name="Heading 3 9" xfId="832"/>
    <cellStyle name="Heading 4 10" xfId="833"/>
    <cellStyle name="Heading 4 11" xfId="834"/>
    <cellStyle name="Heading 4 12" xfId="835"/>
    <cellStyle name="Heading 4 13" xfId="836"/>
    <cellStyle name="Heading 4 14" xfId="837"/>
    <cellStyle name="Heading 4 15" xfId="838"/>
    <cellStyle name="Heading 4 16" xfId="839"/>
    <cellStyle name="Heading 4 17" xfId="840"/>
    <cellStyle name="Heading 4 18" xfId="841"/>
    <cellStyle name="Heading 4 19" xfId="842"/>
    <cellStyle name="Heading 4 2" xfId="843"/>
    <cellStyle name="Heading 4 2 2" xfId="844"/>
    <cellStyle name="Heading 4 2 3" xfId="845"/>
    <cellStyle name="Heading 4 2 4" xfId="7594"/>
    <cellStyle name="Heading 4 3" xfId="846"/>
    <cellStyle name="Heading 4 4" xfId="847"/>
    <cellStyle name="Heading 4 5" xfId="848"/>
    <cellStyle name="Heading 4 6" xfId="849"/>
    <cellStyle name="Heading 4 7" xfId="850"/>
    <cellStyle name="Heading 4 8" xfId="851"/>
    <cellStyle name="Heading 4 9" xfId="852"/>
    <cellStyle name="Hyperlink" xfId="7637" builtinId="8"/>
    <cellStyle name="Hyperlink 2" xfId="853"/>
    <cellStyle name="Hyperlink 2 2" xfId="7555"/>
    <cellStyle name="Hyperlink 2 3" xfId="7560"/>
    <cellStyle name="Hyperlink 2 4" xfId="7596"/>
    <cellStyle name="Hyperlink 3" xfId="854"/>
    <cellStyle name="Hyperlink 3 2" xfId="7650"/>
    <cellStyle name="Hyperlink 4" xfId="7561"/>
    <cellStyle name="Hyperlink 4 2" xfId="7597"/>
    <cellStyle name="Hyperlink 4 3" xfId="7651"/>
    <cellStyle name="Hyperlink 5" xfId="7595"/>
    <cellStyle name="Hyperlink 6" xfId="7636"/>
    <cellStyle name="Input 10" xfId="855"/>
    <cellStyle name="Input 11" xfId="856"/>
    <cellStyle name="Input 12" xfId="857"/>
    <cellStyle name="Input 13" xfId="858"/>
    <cellStyle name="Input 14" xfId="859"/>
    <cellStyle name="Input 15" xfId="860"/>
    <cellStyle name="Input 16" xfId="861"/>
    <cellStyle name="Input 17" xfId="862"/>
    <cellStyle name="Input 18" xfId="863"/>
    <cellStyle name="Input 19" xfId="864"/>
    <cellStyle name="Input 2" xfId="865"/>
    <cellStyle name="Input 2 2" xfId="866"/>
    <cellStyle name="Input 2 3" xfId="867"/>
    <cellStyle name="Input 2 4" xfId="7598"/>
    <cellStyle name="Input 3" xfId="868"/>
    <cellStyle name="Input 4" xfId="869"/>
    <cellStyle name="Input 5" xfId="870"/>
    <cellStyle name="Input 6" xfId="871"/>
    <cellStyle name="Input 7" xfId="872"/>
    <cellStyle name="Input 8" xfId="873"/>
    <cellStyle name="Input 9" xfId="874"/>
    <cellStyle name="Linked Cell 10" xfId="875"/>
    <cellStyle name="Linked Cell 11" xfId="876"/>
    <cellStyle name="Linked Cell 12" xfId="877"/>
    <cellStyle name="Linked Cell 13" xfId="878"/>
    <cellStyle name="Linked Cell 14" xfId="879"/>
    <cellStyle name="Linked Cell 15" xfId="880"/>
    <cellStyle name="Linked Cell 16" xfId="881"/>
    <cellStyle name="Linked Cell 17" xfId="882"/>
    <cellStyle name="Linked Cell 18" xfId="883"/>
    <cellStyle name="Linked Cell 19" xfId="884"/>
    <cellStyle name="Linked Cell 2" xfId="885"/>
    <cellStyle name="Linked Cell 2 2" xfId="886"/>
    <cellStyle name="Linked Cell 2 3" xfId="887"/>
    <cellStyle name="Linked Cell 3" xfId="888"/>
    <cellStyle name="Linked Cell 4" xfId="889"/>
    <cellStyle name="Linked Cell 5" xfId="890"/>
    <cellStyle name="Linked Cell 6" xfId="891"/>
    <cellStyle name="Linked Cell 7" xfId="892"/>
    <cellStyle name="Linked Cell 8" xfId="893"/>
    <cellStyle name="Linked Cell 9" xfId="894"/>
    <cellStyle name="Multiple" xfId="895"/>
    <cellStyle name="Neutral 10" xfId="896"/>
    <cellStyle name="Neutral 11" xfId="897"/>
    <cellStyle name="Neutral 12" xfId="898"/>
    <cellStyle name="Neutral 13" xfId="899"/>
    <cellStyle name="Neutral 14" xfId="900"/>
    <cellStyle name="Neutral 15" xfId="901"/>
    <cellStyle name="Neutral 16" xfId="902"/>
    <cellStyle name="Neutral 17" xfId="903"/>
    <cellStyle name="Neutral 18" xfId="904"/>
    <cellStyle name="Neutral 19" xfId="905"/>
    <cellStyle name="Neutral 2" xfId="906"/>
    <cellStyle name="Neutral 2 2" xfId="907"/>
    <cellStyle name="Neutral 2 3" xfId="908"/>
    <cellStyle name="Neutral 3" xfId="909"/>
    <cellStyle name="Neutral 4" xfId="910"/>
    <cellStyle name="Neutral 5" xfId="911"/>
    <cellStyle name="Neutral 6" xfId="912"/>
    <cellStyle name="Neutral 7" xfId="913"/>
    <cellStyle name="Neutral 8" xfId="914"/>
    <cellStyle name="Neutral 9" xfId="915"/>
    <cellStyle name="Normal" xfId="0" builtinId="0"/>
    <cellStyle name="Normal 10" xfId="13"/>
    <cellStyle name="Normal 10 2" xfId="7552"/>
    <cellStyle name="Normal 11" xfId="14"/>
    <cellStyle name="Normal 11 2" xfId="65"/>
    <cellStyle name="Normal 11 3" xfId="7599"/>
    <cellStyle name="Normal 12" xfId="31"/>
    <cellStyle name="Normal 12 2" xfId="7600"/>
    <cellStyle name="Normal 12 3" xfId="7647"/>
    <cellStyle name="Normal 13" xfId="32"/>
    <cellStyle name="Normal 13 2" xfId="7602"/>
    <cellStyle name="Normal 13 3" xfId="7601"/>
    <cellStyle name="Normal 14" xfId="33"/>
    <cellStyle name="Normal 15" xfId="34"/>
    <cellStyle name="Normal 16" xfId="35"/>
    <cellStyle name="Normal 16 2" xfId="66"/>
    <cellStyle name="Normal 16 2 2" xfId="7556"/>
    <cellStyle name="Normal 16 2 3" xfId="7641"/>
    <cellStyle name="Normal 17" xfId="36"/>
    <cellStyle name="Normal 18" xfId="37"/>
    <cellStyle name="Normal 19" xfId="38"/>
    <cellStyle name="Normal 2" xfId="5"/>
    <cellStyle name="Normal 2 10" xfId="39"/>
    <cellStyle name="Normal 2 10 10" xfId="916"/>
    <cellStyle name="Normal 2 10 10 2" xfId="917"/>
    <cellStyle name="Normal 2 10 10 3" xfId="918"/>
    <cellStyle name="Normal 2 10 11" xfId="919"/>
    <cellStyle name="Normal 2 10 11 2" xfId="920"/>
    <cellStyle name="Normal 2 10 11 3" xfId="921"/>
    <cellStyle name="Normal 2 10 12" xfId="922"/>
    <cellStyle name="Normal 2 10 12 2" xfId="923"/>
    <cellStyle name="Normal 2 10 12 3" xfId="924"/>
    <cellStyle name="Normal 2 10 13" xfId="925"/>
    <cellStyle name="Normal 2 10 13 2" xfId="926"/>
    <cellStyle name="Normal 2 10 13 3" xfId="927"/>
    <cellStyle name="Normal 2 10 14" xfId="928"/>
    <cellStyle name="Normal 2 10 14 2" xfId="929"/>
    <cellStyle name="Normal 2 10 14 3" xfId="930"/>
    <cellStyle name="Normal 2 10 15" xfId="931"/>
    <cellStyle name="Normal 2 10 15 2" xfId="932"/>
    <cellStyle name="Normal 2 10 15 3" xfId="933"/>
    <cellStyle name="Normal 2 10 16" xfId="934"/>
    <cellStyle name="Normal 2 10 16 2" xfId="935"/>
    <cellStyle name="Normal 2 10 16 3" xfId="936"/>
    <cellStyle name="Normal 2 10 17" xfId="937"/>
    <cellStyle name="Normal 2 10 17 2" xfId="938"/>
    <cellStyle name="Normal 2 10 17 3" xfId="939"/>
    <cellStyle name="Normal 2 10 18" xfId="940"/>
    <cellStyle name="Normal 2 10 18 2" xfId="941"/>
    <cellStyle name="Normal 2 10 18 3" xfId="942"/>
    <cellStyle name="Normal 2 10 19" xfId="943"/>
    <cellStyle name="Normal 2 10 19 2" xfId="944"/>
    <cellStyle name="Normal 2 10 19 3" xfId="945"/>
    <cellStyle name="Normal 2 10 2" xfId="946"/>
    <cellStyle name="Normal 2 10 2 2" xfId="947"/>
    <cellStyle name="Normal 2 10 2 3" xfId="948"/>
    <cellStyle name="Normal 2 10 20" xfId="949"/>
    <cellStyle name="Normal 2 10 20 2" xfId="950"/>
    <cellStyle name="Normal 2 10 20 3" xfId="951"/>
    <cellStyle name="Normal 2 10 21" xfId="952"/>
    <cellStyle name="Normal 2 10 21 2" xfId="953"/>
    <cellStyle name="Normal 2 10 21 3" xfId="954"/>
    <cellStyle name="Normal 2 10 22" xfId="955"/>
    <cellStyle name="Normal 2 10 22 2" xfId="956"/>
    <cellStyle name="Normal 2 10 22 3" xfId="957"/>
    <cellStyle name="Normal 2 10 23" xfId="958"/>
    <cellStyle name="Normal 2 10 23 2" xfId="959"/>
    <cellStyle name="Normal 2 10 23 3" xfId="960"/>
    <cellStyle name="Normal 2 10 24" xfId="961"/>
    <cellStyle name="Normal 2 10 25" xfId="962"/>
    <cellStyle name="Normal 2 10 26" xfId="7557"/>
    <cellStyle name="Normal 2 10 27" xfId="7642"/>
    <cellStyle name="Normal 2 10 3" xfId="963"/>
    <cellStyle name="Normal 2 10 3 2" xfId="964"/>
    <cellStyle name="Normal 2 10 3 3" xfId="965"/>
    <cellStyle name="Normal 2 10 4" xfId="966"/>
    <cellStyle name="Normal 2 10 4 2" xfId="967"/>
    <cellStyle name="Normal 2 10 4 3" xfId="968"/>
    <cellStyle name="Normal 2 10 5" xfId="969"/>
    <cellStyle name="Normal 2 10 5 2" xfId="970"/>
    <cellStyle name="Normal 2 10 5 3" xfId="971"/>
    <cellStyle name="Normal 2 10 6" xfId="972"/>
    <cellStyle name="Normal 2 10 6 2" xfId="973"/>
    <cellStyle name="Normal 2 10 6 3" xfId="974"/>
    <cellStyle name="Normal 2 10 7" xfId="975"/>
    <cellStyle name="Normal 2 10 7 2" xfId="976"/>
    <cellStyle name="Normal 2 10 7 3" xfId="977"/>
    <cellStyle name="Normal 2 10 8" xfId="978"/>
    <cellStyle name="Normal 2 10 8 2" xfId="979"/>
    <cellStyle name="Normal 2 10 8 3" xfId="980"/>
    <cellStyle name="Normal 2 10 9" xfId="981"/>
    <cellStyle name="Normal 2 10 9 2" xfId="982"/>
    <cellStyle name="Normal 2 10 9 3" xfId="983"/>
    <cellStyle name="Normal 2 100" xfId="984"/>
    <cellStyle name="Normal 2 100 2" xfId="985"/>
    <cellStyle name="Normal 2 100 3" xfId="986"/>
    <cellStyle name="Normal 2 101" xfId="987"/>
    <cellStyle name="Normal 2 101 2" xfId="988"/>
    <cellStyle name="Normal 2 101 3" xfId="989"/>
    <cellStyle name="Normal 2 102" xfId="990"/>
    <cellStyle name="Normal 2 102 2" xfId="991"/>
    <cellStyle name="Normal 2 102 3" xfId="992"/>
    <cellStyle name="Normal 2 103" xfId="993"/>
    <cellStyle name="Normal 2 103 2" xfId="994"/>
    <cellStyle name="Normal 2 103 3" xfId="995"/>
    <cellStyle name="Normal 2 104" xfId="996"/>
    <cellStyle name="Normal 2 104 2" xfId="997"/>
    <cellStyle name="Normal 2 104 3" xfId="998"/>
    <cellStyle name="Normal 2 105" xfId="999"/>
    <cellStyle name="Normal 2 105 2" xfId="1000"/>
    <cellStyle name="Normal 2 105 3" xfId="1001"/>
    <cellStyle name="Normal 2 106" xfId="1002"/>
    <cellStyle name="Normal 2 106 2" xfId="1003"/>
    <cellStyle name="Normal 2 106 3" xfId="1004"/>
    <cellStyle name="Normal 2 107" xfId="1005"/>
    <cellStyle name="Normal 2 107 2" xfId="1006"/>
    <cellStyle name="Normal 2 107 3" xfId="1007"/>
    <cellStyle name="Normal 2 108" xfId="1008"/>
    <cellStyle name="Normal 2 108 2" xfId="1009"/>
    <cellStyle name="Normal 2 108 3" xfId="1010"/>
    <cellStyle name="Normal 2 109" xfId="1011"/>
    <cellStyle name="Normal 2 109 2" xfId="1012"/>
    <cellStyle name="Normal 2 109 3" xfId="1013"/>
    <cellStyle name="Normal 2 11" xfId="40"/>
    <cellStyle name="Normal 2 11 10" xfId="1014"/>
    <cellStyle name="Normal 2 11 10 2" xfId="1015"/>
    <cellStyle name="Normal 2 11 10 3" xfId="1016"/>
    <cellStyle name="Normal 2 11 11" xfId="1017"/>
    <cellStyle name="Normal 2 11 11 2" xfId="1018"/>
    <cellStyle name="Normal 2 11 11 3" xfId="1019"/>
    <cellStyle name="Normal 2 11 12" xfId="1020"/>
    <cellStyle name="Normal 2 11 12 2" xfId="1021"/>
    <cellStyle name="Normal 2 11 12 3" xfId="1022"/>
    <cellStyle name="Normal 2 11 13" xfId="1023"/>
    <cellStyle name="Normal 2 11 13 2" xfId="1024"/>
    <cellStyle name="Normal 2 11 13 3" xfId="1025"/>
    <cellStyle name="Normal 2 11 14" xfId="1026"/>
    <cellStyle name="Normal 2 11 14 2" xfId="1027"/>
    <cellStyle name="Normal 2 11 14 3" xfId="1028"/>
    <cellStyle name="Normal 2 11 15" xfId="1029"/>
    <cellStyle name="Normal 2 11 15 2" xfId="1030"/>
    <cellStyle name="Normal 2 11 15 3" xfId="1031"/>
    <cellStyle name="Normal 2 11 16" xfId="1032"/>
    <cellStyle name="Normal 2 11 16 2" xfId="1033"/>
    <cellStyle name="Normal 2 11 16 3" xfId="1034"/>
    <cellStyle name="Normal 2 11 17" xfId="1035"/>
    <cellStyle name="Normal 2 11 17 2" xfId="1036"/>
    <cellStyle name="Normal 2 11 17 3" xfId="1037"/>
    <cellStyle name="Normal 2 11 18" xfId="1038"/>
    <cellStyle name="Normal 2 11 18 2" xfId="1039"/>
    <cellStyle name="Normal 2 11 18 3" xfId="1040"/>
    <cellStyle name="Normal 2 11 19" xfId="1041"/>
    <cellStyle name="Normal 2 11 19 2" xfId="1042"/>
    <cellStyle name="Normal 2 11 19 3" xfId="1043"/>
    <cellStyle name="Normal 2 11 2" xfId="1044"/>
    <cellStyle name="Normal 2 11 2 2" xfId="1045"/>
    <cellStyle name="Normal 2 11 2 3" xfId="1046"/>
    <cellStyle name="Normal 2 11 20" xfId="1047"/>
    <cellStyle name="Normal 2 11 20 2" xfId="1048"/>
    <cellStyle name="Normal 2 11 20 3" xfId="1049"/>
    <cellStyle name="Normal 2 11 21" xfId="1050"/>
    <cellStyle name="Normal 2 11 21 2" xfId="1051"/>
    <cellStyle name="Normal 2 11 21 3" xfId="1052"/>
    <cellStyle name="Normal 2 11 22" xfId="1053"/>
    <cellStyle name="Normal 2 11 22 2" xfId="1054"/>
    <cellStyle name="Normal 2 11 22 3" xfId="1055"/>
    <cellStyle name="Normal 2 11 23" xfId="1056"/>
    <cellStyle name="Normal 2 11 23 2" xfId="1057"/>
    <cellStyle name="Normal 2 11 23 3" xfId="1058"/>
    <cellStyle name="Normal 2 11 24" xfId="1059"/>
    <cellStyle name="Normal 2 11 25" xfId="1060"/>
    <cellStyle name="Normal 2 11 3" xfId="1061"/>
    <cellStyle name="Normal 2 11 3 2" xfId="1062"/>
    <cellStyle name="Normal 2 11 3 3" xfId="1063"/>
    <cellStyle name="Normal 2 11 4" xfId="1064"/>
    <cellStyle name="Normal 2 11 4 2" xfId="1065"/>
    <cellStyle name="Normal 2 11 4 3" xfId="1066"/>
    <cellStyle name="Normal 2 11 5" xfId="1067"/>
    <cellStyle name="Normal 2 11 5 2" xfId="1068"/>
    <cellStyle name="Normal 2 11 5 3" xfId="1069"/>
    <cellStyle name="Normal 2 11 6" xfId="1070"/>
    <cellStyle name="Normal 2 11 6 2" xfId="1071"/>
    <cellStyle name="Normal 2 11 6 3" xfId="1072"/>
    <cellStyle name="Normal 2 11 7" xfId="1073"/>
    <cellStyle name="Normal 2 11 7 2" xfId="1074"/>
    <cellStyle name="Normal 2 11 7 3" xfId="1075"/>
    <cellStyle name="Normal 2 11 8" xfId="1076"/>
    <cellStyle name="Normal 2 11 8 2" xfId="1077"/>
    <cellStyle name="Normal 2 11 8 3" xfId="1078"/>
    <cellStyle name="Normal 2 11 9" xfId="1079"/>
    <cellStyle name="Normal 2 11 9 2" xfId="1080"/>
    <cellStyle name="Normal 2 11 9 3" xfId="1081"/>
    <cellStyle name="Normal 2 110" xfId="1082"/>
    <cellStyle name="Normal 2 110 2" xfId="1083"/>
    <cellStyle name="Normal 2 110 3" xfId="1084"/>
    <cellStyle name="Normal 2 111" xfId="1085"/>
    <cellStyle name="Normal 2 111 2" xfId="1086"/>
    <cellStyle name="Normal 2 111 3" xfId="1087"/>
    <cellStyle name="Normal 2 112" xfId="1088"/>
    <cellStyle name="Normal 2 112 2" xfId="1089"/>
    <cellStyle name="Normal 2 112 3" xfId="1090"/>
    <cellStyle name="Normal 2 113" xfId="1091"/>
    <cellStyle name="Normal 2 113 2" xfId="1092"/>
    <cellStyle name="Normal 2 113 3" xfId="1093"/>
    <cellStyle name="Normal 2 114" xfId="1094"/>
    <cellStyle name="Normal 2 114 2" xfId="1095"/>
    <cellStyle name="Normal 2 114 3" xfId="1096"/>
    <cellStyle name="Normal 2 115" xfId="1097"/>
    <cellStyle name="Normal 2 115 2" xfId="1098"/>
    <cellStyle name="Normal 2 115 3" xfId="1099"/>
    <cellStyle name="Normal 2 116" xfId="1100"/>
    <cellStyle name="Normal 2 116 2" xfId="1101"/>
    <cellStyle name="Normal 2 116 3" xfId="1102"/>
    <cellStyle name="Normal 2 117" xfId="1103"/>
    <cellStyle name="Normal 2 117 2" xfId="1104"/>
    <cellStyle name="Normal 2 117 3" xfId="1105"/>
    <cellStyle name="Normal 2 118" xfId="1106"/>
    <cellStyle name="Normal 2 118 2" xfId="1107"/>
    <cellStyle name="Normal 2 118 3" xfId="1108"/>
    <cellStyle name="Normal 2 119" xfId="1109"/>
    <cellStyle name="Normal 2 119 2" xfId="1110"/>
    <cellStyle name="Normal 2 119 3" xfId="1111"/>
    <cellStyle name="Normal 2 12" xfId="41"/>
    <cellStyle name="Normal 2 12 10" xfId="1112"/>
    <cellStyle name="Normal 2 12 10 2" xfId="1113"/>
    <cellStyle name="Normal 2 12 10 3" xfId="1114"/>
    <cellStyle name="Normal 2 12 11" xfId="1115"/>
    <cellStyle name="Normal 2 12 11 2" xfId="1116"/>
    <cellStyle name="Normal 2 12 11 3" xfId="1117"/>
    <cellStyle name="Normal 2 12 12" xfId="1118"/>
    <cellStyle name="Normal 2 12 12 2" xfId="1119"/>
    <cellStyle name="Normal 2 12 12 3" xfId="1120"/>
    <cellStyle name="Normal 2 12 13" xfId="1121"/>
    <cellStyle name="Normal 2 12 13 2" xfId="1122"/>
    <cellStyle name="Normal 2 12 13 3" xfId="1123"/>
    <cellStyle name="Normal 2 12 14" xfId="1124"/>
    <cellStyle name="Normal 2 12 14 2" xfId="1125"/>
    <cellStyle name="Normal 2 12 14 3" xfId="1126"/>
    <cellStyle name="Normal 2 12 15" xfId="1127"/>
    <cellStyle name="Normal 2 12 15 2" xfId="1128"/>
    <cellStyle name="Normal 2 12 15 3" xfId="1129"/>
    <cellStyle name="Normal 2 12 16" xfId="1130"/>
    <cellStyle name="Normal 2 12 16 2" xfId="1131"/>
    <cellStyle name="Normal 2 12 16 3" xfId="1132"/>
    <cellStyle name="Normal 2 12 17" xfId="1133"/>
    <cellStyle name="Normal 2 12 17 2" xfId="1134"/>
    <cellStyle name="Normal 2 12 17 3" xfId="1135"/>
    <cellStyle name="Normal 2 12 18" xfId="1136"/>
    <cellStyle name="Normal 2 12 18 2" xfId="1137"/>
    <cellStyle name="Normal 2 12 18 3" xfId="1138"/>
    <cellStyle name="Normal 2 12 19" xfId="1139"/>
    <cellStyle name="Normal 2 12 19 2" xfId="1140"/>
    <cellStyle name="Normal 2 12 19 3" xfId="1141"/>
    <cellStyle name="Normal 2 12 2" xfId="1142"/>
    <cellStyle name="Normal 2 12 2 2" xfId="1143"/>
    <cellStyle name="Normal 2 12 2 3" xfId="1144"/>
    <cellStyle name="Normal 2 12 20" xfId="1145"/>
    <cellStyle name="Normal 2 12 20 2" xfId="1146"/>
    <cellStyle name="Normal 2 12 20 3" xfId="1147"/>
    <cellStyle name="Normal 2 12 21" xfId="1148"/>
    <cellStyle name="Normal 2 12 21 2" xfId="1149"/>
    <cellStyle name="Normal 2 12 21 3" xfId="1150"/>
    <cellStyle name="Normal 2 12 22" xfId="1151"/>
    <cellStyle name="Normal 2 12 22 2" xfId="1152"/>
    <cellStyle name="Normal 2 12 22 3" xfId="1153"/>
    <cellStyle name="Normal 2 12 23" xfId="1154"/>
    <cellStyle name="Normal 2 12 23 2" xfId="1155"/>
    <cellStyle name="Normal 2 12 23 3" xfId="1156"/>
    <cellStyle name="Normal 2 12 24" xfId="1157"/>
    <cellStyle name="Normal 2 12 25" xfId="1158"/>
    <cellStyle name="Normal 2 12 3" xfId="1159"/>
    <cellStyle name="Normal 2 12 3 2" xfId="1160"/>
    <cellStyle name="Normal 2 12 3 3" xfId="1161"/>
    <cellStyle name="Normal 2 12 4" xfId="1162"/>
    <cellStyle name="Normal 2 12 4 2" xfId="1163"/>
    <cellStyle name="Normal 2 12 4 3" xfId="1164"/>
    <cellStyle name="Normal 2 12 5" xfId="1165"/>
    <cellStyle name="Normal 2 12 5 2" xfId="1166"/>
    <cellStyle name="Normal 2 12 5 3" xfId="1167"/>
    <cellStyle name="Normal 2 12 6" xfId="1168"/>
    <cellStyle name="Normal 2 12 6 2" xfId="1169"/>
    <cellStyle name="Normal 2 12 6 3" xfId="1170"/>
    <cellStyle name="Normal 2 12 7" xfId="1171"/>
    <cellStyle name="Normal 2 12 7 2" xfId="1172"/>
    <cellStyle name="Normal 2 12 7 3" xfId="1173"/>
    <cellStyle name="Normal 2 12 8" xfId="1174"/>
    <cellStyle name="Normal 2 12 8 2" xfId="1175"/>
    <cellStyle name="Normal 2 12 8 3" xfId="1176"/>
    <cellStyle name="Normal 2 12 9" xfId="1177"/>
    <cellStyle name="Normal 2 12 9 2" xfId="1178"/>
    <cellStyle name="Normal 2 12 9 3" xfId="1179"/>
    <cellStyle name="Normal 2 120" xfId="1180"/>
    <cellStyle name="Normal 2 120 2" xfId="1181"/>
    <cellStyle name="Normal 2 120 3" xfId="1182"/>
    <cellStyle name="Normal 2 121" xfId="1183"/>
    <cellStyle name="Normal 2 121 2" xfId="1184"/>
    <cellStyle name="Normal 2 121 3" xfId="1185"/>
    <cellStyle name="Normal 2 122" xfId="1186"/>
    <cellStyle name="Normal 2 122 2" xfId="1187"/>
    <cellStyle name="Normal 2 122 3" xfId="1188"/>
    <cellStyle name="Normal 2 123" xfId="1189"/>
    <cellStyle name="Normal 2 123 2" xfId="1190"/>
    <cellStyle name="Normal 2 123 3" xfId="1191"/>
    <cellStyle name="Normal 2 124" xfId="1192"/>
    <cellStyle name="Normal 2 124 2" xfId="1193"/>
    <cellStyle name="Normal 2 124 3" xfId="1194"/>
    <cellStyle name="Normal 2 125" xfId="1195"/>
    <cellStyle name="Normal 2 125 2" xfId="1196"/>
    <cellStyle name="Normal 2 125 3" xfId="1197"/>
    <cellStyle name="Normal 2 126" xfId="1198"/>
    <cellStyle name="Normal 2 126 2" xfId="1199"/>
    <cellStyle name="Normal 2 126 3" xfId="1200"/>
    <cellStyle name="Normal 2 127" xfId="1201"/>
    <cellStyle name="Normal 2 127 2" xfId="1202"/>
    <cellStyle name="Normal 2 127 3" xfId="1203"/>
    <cellStyle name="Normal 2 128" xfId="1204"/>
    <cellStyle name="Normal 2 128 2" xfId="1205"/>
    <cellStyle name="Normal 2 128 3" xfId="1206"/>
    <cellStyle name="Normal 2 129" xfId="1207"/>
    <cellStyle name="Normal 2 129 2" xfId="1208"/>
    <cellStyle name="Normal 2 129 3" xfId="1209"/>
    <cellStyle name="Normal 2 13" xfId="42"/>
    <cellStyle name="Normal 2 13 10" xfId="1210"/>
    <cellStyle name="Normal 2 13 10 2" xfId="1211"/>
    <cellStyle name="Normal 2 13 10 3" xfId="1212"/>
    <cellStyle name="Normal 2 13 11" xfId="1213"/>
    <cellStyle name="Normal 2 13 11 2" xfId="1214"/>
    <cellStyle name="Normal 2 13 11 3" xfId="1215"/>
    <cellStyle name="Normal 2 13 12" xfId="1216"/>
    <cellStyle name="Normal 2 13 12 2" xfId="1217"/>
    <cellStyle name="Normal 2 13 12 3" xfId="1218"/>
    <cellStyle name="Normal 2 13 13" xfId="1219"/>
    <cellStyle name="Normal 2 13 13 2" xfId="1220"/>
    <cellStyle name="Normal 2 13 13 3" xfId="1221"/>
    <cellStyle name="Normal 2 13 14" xfId="1222"/>
    <cellStyle name="Normal 2 13 14 2" xfId="1223"/>
    <cellStyle name="Normal 2 13 14 3" xfId="1224"/>
    <cellStyle name="Normal 2 13 15" xfId="1225"/>
    <cellStyle name="Normal 2 13 15 2" xfId="1226"/>
    <cellStyle name="Normal 2 13 15 3" xfId="1227"/>
    <cellStyle name="Normal 2 13 16" xfId="1228"/>
    <cellStyle name="Normal 2 13 16 2" xfId="1229"/>
    <cellStyle name="Normal 2 13 16 3" xfId="1230"/>
    <cellStyle name="Normal 2 13 17" xfId="1231"/>
    <cellStyle name="Normal 2 13 17 2" xfId="1232"/>
    <cellStyle name="Normal 2 13 17 3" xfId="1233"/>
    <cellStyle name="Normal 2 13 18" xfId="1234"/>
    <cellStyle name="Normal 2 13 18 2" xfId="1235"/>
    <cellStyle name="Normal 2 13 18 3" xfId="1236"/>
    <cellStyle name="Normal 2 13 19" xfId="1237"/>
    <cellStyle name="Normal 2 13 19 2" xfId="1238"/>
    <cellStyle name="Normal 2 13 19 3" xfId="1239"/>
    <cellStyle name="Normal 2 13 2" xfId="1240"/>
    <cellStyle name="Normal 2 13 2 2" xfId="1241"/>
    <cellStyle name="Normal 2 13 2 3" xfId="1242"/>
    <cellStyle name="Normal 2 13 20" xfId="1243"/>
    <cellStyle name="Normal 2 13 20 2" xfId="1244"/>
    <cellStyle name="Normal 2 13 20 3" xfId="1245"/>
    <cellStyle name="Normal 2 13 21" xfId="1246"/>
    <cellStyle name="Normal 2 13 21 2" xfId="1247"/>
    <cellStyle name="Normal 2 13 21 3" xfId="1248"/>
    <cellStyle name="Normal 2 13 22" xfId="1249"/>
    <cellStyle name="Normal 2 13 22 2" xfId="1250"/>
    <cellStyle name="Normal 2 13 22 3" xfId="1251"/>
    <cellStyle name="Normal 2 13 23" xfId="1252"/>
    <cellStyle name="Normal 2 13 23 2" xfId="1253"/>
    <cellStyle name="Normal 2 13 23 3" xfId="1254"/>
    <cellStyle name="Normal 2 13 24" xfId="1255"/>
    <cellStyle name="Normal 2 13 25" xfId="1256"/>
    <cellStyle name="Normal 2 13 3" xfId="1257"/>
    <cellStyle name="Normal 2 13 3 2" xfId="1258"/>
    <cellStyle name="Normal 2 13 3 3" xfId="1259"/>
    <cellStyle name="Normal 2 13 4" xfId="1260"/>
    <cellStyle name="Normal 2 13 4 2" xfId="1261"/>
    <cellStyle name="Normal 2 13 4 3" xfId="1262"/>
    <cellStyle name="Normal 2 13 5" xfId="1263"/>
    <cellStyle name="Normal 2 13 5 2" xfId="1264"/>
    <cellStyle name="Normal 2 13 5 3" xfId="1265"/>
    <cellStyle name="Normal 2 13 6" xfId="1266"/>
    <cellStyle name="Normal 2 13 6 2" xfId="1267"/>
    <cellStyle name="Normal 2 13 6 3" xfId="1268"/>
    <cellStyle name="Normal 2 13 7" xfId="1269"/>
    <cellStyle name="Normal 2 13 7 2" xfId="1270"/>
    <cellStyle name="Normal 2 13 7 3" xfId="1271"/>
    <cellStyle name="Normal 2 13 8" xfId="1272"/>
    <cellStyle name="Normal 2 13 8 2" xfId="1273"/>
    <cellStyle name="Normal 2 13 8 3" xfId="1274"/>
    <cellStyle name="Normal 2 13 9" xfId="1275"/>
    <cellStyle name="Normal 2 13 9 2" xfId="1276"/>
    <cellStyle name="Normal 2 13 9 3" xfId="1277"/>
    <cellStyle name="Normal 2 130" xfId="1278"/>
    <cellStyle name="Normal 2 130 2" xfId="1279"/>
    <cellStyle name="Normal 2 130 3" xfId="1280"/>
    <cellStyle name="Normal 2 131" xfId="1281"/>
    <cellStyle name="Normal 2 131 2" xfId="1282"/>
    <cellStyle name="Normal 2 131 3" xfId="1283"/>
    <cellStyle name="Normal 2 132" xfId="1284"/>
    <cellStyle name="Normal 2 132 2" xfId="1285"/>
    <cellStyle name="Normal 2 132 3" xfId="1286"/>
    <cellStyle name="Normal 2 133" xfId="1287"/>
    <cellStyle name="Normal 2 133 2" xfId="1288"/>
    <cellStyle name="Normal 2 133 3" xfId="1289"/>
    <cellStyle name="Normal 2 134" xfId="1290"/>
    <cellStyle name="Normal 2 134 2" xfId="1291"/>
    <cellStyle name="Normal 2 134 3" xfId="1292"/>
    <cellStyle name="Normal 2 135" xfId="1293"/>
    <cellStyle name="Normal 2 135 2" xfId="1294"/>
    <cellStyle name="Normal 2 135 3" xfId="1295"/>
    <cellStyle name="Normal 2 136" xfId="1296"/>
    <cellStyle name="Normal 2 136 2" xfId="1297"/>
    <cellStyle name="Normal 2 136 3" xfId="1298"/>
    <cellStyle name="Normal 2 137" xfId="1299"/>
    <cellStyle name="Normal 2 137 2" xfId="1300"/>
    <cellStyle name="Normal 2 137 3" xfId="1301"/>
    <cellStyle name="Normal 2 138" xfId="1302"/>
    <cellStyle name="Normal 2 138 2" xfId="1303"/>
    <cellStyle name="Normal 2 138 3" xfId="1304"/>
    <cellStyle name="Normal 2 139" xfId="1305"/>
    <cellStyle name="Normal 2 139 2" xfId="1306"/>
    <cellStyle name="Normal 2 139 3" xfId="1307"/>
    <cellStyle name="Normal 2 14" xfId="43"/>
    <cellStyle name="Normal 2 14 10" xfId="1308"/>
    <cellStyle name="Normal 2 14 10 2" xfId="1309"/>
    <cellStyle name="Normal 2 14 10 3" xfId="1310"/>
    <cellStyle name="Normal 2 14 11" xfId="1311"/>
    <cellStyle name="Normal 2 14 11 2" xfId="1312"/>
    <cellStyle name="Normal 2 14 11 3" xfId="1313"/>
    <cellStyle name="Normal 2 14 12" xfId="1314"/>
    <cellStyle name="Normal 2 14 12 2" xfId="1315"/>
    <cellStyle name="Normal 2 14 12 3" xfId="1316"/>
    <cellStyle name="Normal 2 14 13" xfId="1317"/>
    <cellStyle name="Normal 2 14 13 2" xfId="1318"/>
    <cellStyle name="Normal 2 14 13 3" xfId="1319"/>
    <cellStyle name="Normal 2 14 14" xfId="1320"/>
    <cellStyle name="Normal 2 14 14 2" xfId="1321"/>
    <cellStyle name="Normal 2 14 14 3" xfId="1322"/>
    <cellStyle name="Normal 2 14 15" xfId="1323"/>
    <cellStyle name="Normal 2 14 15 2" xfId="1324"/>
    <cellStyle name="Normal 2 14 15 3" xfId="1325"/>
    <cellStyle name="Normal 2 14 16" xfId="1326"/>
    <cellStyle name="Normal 2 14 16 2" xfId="1327"/>
    <cellStyle name="Normal 2 14 16 3" xfId="1328"/>
    <cellStyle name="Normal 2 14 17" xfId="1329"/>
    <cellStyle name="Normal 2 14 17 2" xfId="1330"/>
    <cellStyle name="Normal 2 14 17 3" xfId="1331"/>
    <cellStyle name="Normal 2 14 18" xfId="1332"/>
    <cellStyle name="Normal 2 14 18 2" xfId="1333"/>
    <cellStyle name="Normal 2 14 18 3" xfId="1334"/>
    <cellStyle name="Normal 2 14 19" xfId="1335"/>
    <cellStyle name="Normal 2 14 19 2" xfId="1336"/>
    <cellStyle name="Normal 2 14 19 3" xfId="1337"/>
    <cellStyle name="Normal 2 14 2" xfId="1338"/>
    <cellStyle name="Normal 2 14 2 2" xfId="1339"/>
    <cellStyle name="Normal 2 14 2 3" xfId="1340"/>
    <cellStyle name="Normal 2 14 20" xfId="1341"/>
    <cellStyle name="Normal 2 14 20 2" xfId="1342"/>
    <cellStyle name="Normal 2 14 20 3" xfId="1343"/>
    <cellStyle name="Normal 2 14 21" xfId="1344"/>
    <cellStyle name="Normal 2 14 21 2" xfId="1345"/>
    <cellStyle name="Normal 2 14 21 3" xfId="1346"/>
    <cellStyle name="Normal 2 14 22" xfId="1347"/>
    <cellStyle name="Normal 2 14 22 2" xfId="1348"/>
    <cellStyle name="Normal 2 14 22 3" xfId="1349"/>
    <cellStyle name="Normal 2 14 23" xfId="1350"/>
    <cellStyle name="Normal 2 14 23 2" xfId="1351"/>
    <cellStyle name="Normal 2 14 23 3" xfId="1352"/>
    <cellStyle name="Normal 2 14 24" xfId="1353"/>
    <cellStyle name="Normal 2 14 25" xfId="1354"/>
    <cellStyle name="Normal 2 14 3" xfId="1355"/>
    <cellStyle name="Normal 2 14 3 2" xfId="1356"/>
    <cellStyle name="Normal 2 14 3 3" xfId="1357"/>
    <cellStyle name="Normal 2 14 4" xfId="1358"/>
    <cellStyle name="Normal 2 14 4 2" xfId="1359"/>
    <cellStyle name="Normal 2 14 4 3" xfId="1360"/>
    <cellStyle name="Normal 2 14 5" xfId="1361"/>
    <cellStyle name="Normal 2 14 5 2" xfId="1362"/>
    <cellStyle name="Normal 2 14 5 3" xfId="1363"/>
    <cellStyle name="Normal 2 14 6" xfId="1364"/>
    <cellStyle name="Normal 2 14 6 2" xfId="1365"/>
    <cellStyle name="Normal 2 14 6 3" xfId="1366"/>
    <cellStyle name="Normal 2 14 7" xfId="1367"/>
    <cellStyle name="Normal 2 14 7 2" xfId="1368"/>
    <cellStyle name="Normal 2 14 7 3" xfId="1369"/>
    <cellStyle name="Normal 2 14 8" xfId="1370"/>
    <cellStyle name="Normal 2 14 8 2" xfId="1371"/>
    <cellStyle name="Normal 2 14 8 3" xfId="1372"/>
    <cellStyle name="Normal 2 14 9" xfId="1373"/>
    <cellStyle name="Normal 2 14 9 2" xfId="1374"/>
    <cellStyle name="Normal 2 14 9 3" xfId="1375"/>
    <cellStyle name="Normal 2 140" xfId="1376"/>
    <cellStyle name="Normal 2 140 2" xfId="1377"/>
    <cellStyle name="Normal 2 140 3" xfId="1378"/>
    <cellStyle name="Normal 2 141" xfId="1379"/>
    <cellStyle name="Normal 2 141 2" xfId="1380"/>
    <cellStyle name="Normal 2 141 3" xfId="1381"/>
    <cellStyle name="Normal 2 142" xfId="1382"/>
    <cellStyle name="Normal 2 142 2" xfId="1383"/>
    <cellStyle name="Normal 2 142 3" xfId="1384"/>
    <cellStyle name="Normal 2 143" xfId="1385"/>
    <cellStyle name="Normal 2 143 2" xfId="1386"/>
    <cellStyle name="Normal 2 143 3" xfId="1387"/>
    <cellStyle name="Normal 2 144" xfId="1388"/>
    <cellStyle name="Normal 2 144 2" xfId="1389"/>
    <cellStyle name="Normal 2 144 3" xfId="1390"/>
    <cellStyle name="Normal 2 145" xfId="1391"/>
    <cellStyle name="Normal 2 145 2" xfId="1392"/>
    <cellStyle name="Normal 2 145 3" xfId="1393"/>
    <cellStyle name="Normal 2 146" xfId="1394"/>
    <cellStyle name="Normal 2 146 2" xfId="1395"/>
    <cellStyle name="Normal 2 146 3" xfId="1396"/>
    <cellStyle name="Normal 2 147" xfId="1397"/>
    <cellStyle name="Normal 2 147 2" xfId="1398"/>
    <cellStyle name="Normal 2 147 3" xfId="1399"/>
    <cellStyle name="Normal 2 148" xfId="1400"/>
    <cellStyle name="Normal 2 148 2" xfId="1401"/>
    <cellStyle name="Normal 2 148 3" xfId="1402"/>
    <cellStyle name="Normal 2 149" xfId="1403"/>
    <cellStyle name="Normal 2 149 2" xfId="1404"/>
    <cellStyle name="Normal 2 149 3" xfId="1405"/>
    <cellStyle name="Normal 2 15" xfId="44"/>
    <cellStyle name="Normal 2 15 10" xfId="1406"/>
    <cellStyle name="Normal 2 15 10 2" xfId="1407"/>
    <cellStyle name="Normal 2 15 10 3" xfId="1408"/>
    <cellStyle name="Normal 2 15 11" xfId="1409"/>
    <cellStyle name="Normal 2 15 11 2" xfId="1410"/>
    <cellStyle name="Normal 2 15 11 3" xfId="1411"/>
    <cellStyle name="Normal 2 15 12" xfId="1412"/>
    <cellStyle name="Normal 2 15 12 2" xfId="1413"/>
    <cellStyle name="Normal 2 15 12 3" xfId="1414"/>
    <cellStyle name="Normal 2 15 13" xfId="1415"/>
    <cellStyle name="Normal 2 15 13 2" xfId="1416"/>
    <cellStyle name="Normal 2 15 13 3" xfId="1417"/>
    <cellStyle name="Normal 2 15 14" xfId="1418"/>
    <cellStyle name="Normal 2 15 14 2" xfId="1419"/>
    <cellStyle name="Normal 2 15 14 3" xfId="1420"/>
    <cellStyle name="Normal 2 15 15" xfId="1421"/>
    <cellStyle name="Normal 2 15 15 2" xfId="1422"/>
    <cellStyle name="Normal 2 15 15 3" xfId="1423"/>
    <cellStyle name="Normal 2 15 16" xfId="1424"/>
    <cellStyle name="Normal 2 15 16 2" xfId="1425"/>
    <cellStyle name="Normal 2 15 16 3" xfId="1426"/>
    <cellStyle name="Normal 2 15 17" xfId="1427"/>
    <cellStyle name="Normal 2 15 17 2" xfId="1428"/>
    <cellStyle name="Normal 2 15 17 3" xfId="1429"/>
    <cellStyle name="Normal 2 15 18" xfId="1430"/>
    <cellStyle name="Normal 2 15 18 2" xfId="1431"/>
    <cellStyle name="Normal 2 15 18 3" xfId="1432"/>
    <cellStyle name="Normal 2 15 19" xfId="1433"/>
    <cellStyle name="Normal 2 15 19 2" xfId="1434"/>
    <cellStyle name="Normal 2 15 19 3" xfId="1435"/>
    <cellStyle name="Normal 2 15 2" xfId="1436"/>
    <cellStyle name="Normal 2 15 2 2" xfId="1437"/>
    <cellStyle name="Normal 2 15 2 3" xfId="1438"/>
    <cellStyle name="Normal 2 15 20" xfId="1439"/>
    <cellStyle name="Normal 2 15 20 2" xfId="1440"/>
    <cellStyle name="Normal 2 15 20 3" xfId="1441"/>
    <cellStyle name="Normal 2 15 21" xfId="1442"/>
    <cellStyle name="Normal 2 15 21 2" xfId="1443"/>
    <cellStyle name="Normal 2 15 21 3" xfId="1444"/>
    <cellStyle name="Normal 2 15 22" xfId="1445"/>
    <cellStyle name="Normal 2 15 22 2" xfId="1446"/>
    <cellStyle name="Normal 2 15 22 3" xfId="1447"/>
    <cellStyle name="Normal 2 15 23" xfId="1448"/>
    <cellStyle name="Normal 2 15 23 2" xfId="1449"/>
    <cellStyle name="Normal 2 15 23 3" xfId="1450"/>
    <cellStyle name="Normal 2 15 24" xfId="1451"/>
    <cellStyle name="Normal 2 15 25" xfId="1452"/>
    <cellStyle name="Normal 2 15 3" xfId="1453"/>
    <cellStyle name="Normal 2 15 3 2" xfId="1454"/>
    <cellStyle name="Normal 2 15 3 3" xfId="1455"/>
    <cellStyle name="Normal 2 15 4" xfId="1456"/>
    <cellStyle name="Normal 2 15 4 2" xfId="1457"/>
    <cellStyle name="Normal 2 15 4 3" xfId="1458"/>
    <cellStyle name="Normal 2 15 5" xfId="1459"/>
    <cellStyle name="Normal 2 15 5 2" xfId="1460"/>
    <cellStyle name="Normal 2 15 5 3" xfId="1461"/>
    <cellStyle name="Normal 2 15 6" xfId="1462"/>
    <cellStyle name="Normal 2 15 6 2" xfId="1463"/>
    <cellStyle name="Normal 2 15 6 3" xfId="1464"/>
    <cellStyle name="Normal 2 15 7" xfId="1465"/>
    <cellStyle name="Normal 2 15 7 2" xfId="1466"/>
    <cellStyle name="Normal 2 15 7 3" xfId="1467"/>
    <cellStyle name="Normal 2 15 8" xfId="1468"/>
    <cellStyle name="Normal 2 15 8 2" xfId="1469"/>
    <cellStyle name="Normal 2 15 8 3" xfId="1470"/>
    <cellStyle name="Normal 2 15 9" xfId="1471"/>
    <cellStyle name="Normal 2 15 9 2" xfId="1472"/>
    <cellStyle name="Normal 2 15 9 3" xfId="1473"/>
    <cellStyle name="Normal 2 150" xfId="1474"/>
    <cellStyle name="Normal 2 150 2" xfId="1475"/>
    <cellStyle name="Normal 2 150 3" xfId="1476"/>
    <cellStyle name="Normal 2 151" xfId="1477"/>
    <cellStyle name="Normal 2 151 2" xfId="1478"/>
    <cellStyle name="Normal 2 151 3" xfId="1479"/>
    <cellStyle name="Normal 2 152" xfId="1480"/>
    <cellStyle name="Normal 2 152 2" xfId="1481"/>
    <cellStyle name="Normal 2 152 3" xfId="1482"/>
    <cellStyle name="Normal 2 153" xfId="1483"/>
    <cellStyle name="Normal 2 153 2" xfId="1484"/>
    <cellStyle name="Normal 2 153 3" xfId="1485"/>
    <cellStyle name="Normal 2 154" xfId="1486"/>
    <cellStyle name="Normal 2 154 2" xfId="1487"/>
    <cellStyle name="Normal 2 154 3" xfId="1488"/>
    <cellStyle name="Normal 2 155" xfId="1489"/>
    <cellStyle name="Normal 2 155 2" xfId="1490"/>
    <cellStyle name="Normal 2 155 3" xfId="1491"/>
    <cellStyle name="Normal 2 156" xfId="1492"/>
    <cellStyle name="Normal 2 156 2" xfId="1493"/>
    <cellStyle name="Normal 2 156 3" xfId="1494"/>
    <cellStyle name="Normal 2 157" xfId="1495"/>
    <cellStyle name="Normal 2 157 2" xfId="1496"/>
    <cellStyle name="Normal 2 157 3" xfId="1497"/>
    <cellStyle name="Normal 2 158" xfId="1498"/>
    <cellStyle name="Normal 2 158 2" xfId="1499"/>
    <cellStyle name="Normal 2 158 3" xfId="1500"/>
    <cellStyle name="Normal 2 159" xfId="1501"/>
    <cellStyle name="Normal 2 159 2" xfId="1502"/>
    <cellStyle name="Normal 2 159 3" xfId="1503"/>
    <cellStyle name="Normal 2 16" xfId="45"/>
    <cellStyle name="Normal 2 16 10" xfId="1504"/>
    <cellStyle name="Normal 2 16 10 2" xfId="1505"/>
    <cellStyle name="Normal 2 16 10 3" xfId="1506"/>
    <cellStyle name="Normal 2 16 11" xfId="1507"/>
    <cellStyle name="Normal 2 16 11 2" xfId="1508"/>
    <cellStyle name="Normal 2 16 11 3" xfId="1509"/>
    <cellStyle name="Normal 2 16 12" xfId="1510"/>
    <cellStyle name="Normal 2 16 12 2" xfId="1511"/>
    <cellStyle name="Normal 2 16 12 3" xfId="1512"/>
    <cellStyle name="Normal 2 16 13" xfId="1513"/>
    <cellStyle name="Normal 2 16 13 2" xfId="1514"/>
    <cellStyle name="Normal 2 16 13 3" xfId="1515"/>
    <cellStyle name="Normal 2 16 14" xfId="1516"/>
    <cellStyle name="Normal 2 16 14 2" xfId="1517"/>
    <cellStyle name="Normal 2 16 14 3" xfId="1518"/>
    <cellStyle name="Normal 2 16 15" xfId="1519"/>
    <cellStyle name="Normal 2 16 15 2" xfId="1520"/>
    <cellStyle name="Normal 2 16 15 3" xfId="1521"/>
    <cellStyle name="Normal 2 16 16" xfId="1522"/>
    <cellStyle name="Normal 2 16 16 2" xfId="1523"/>
    <cellStyle name="Normal 2 16 16 3" xfId="1524"/>
    <cellStyle name="Normal 2 16 17" xfId="1525"/>
    <cellStyle name="Normal 2 16 17 2" xfId="1526"/>
    <cellStyle name="Normal 2 16 17 3" xfId="1527"/>
    <cellStyle name="Normal 2 16 18" xfId="1528"/>
    <cellStyle name="Normal 2 16 18 2" xfId="1529"/>
    <cellStyle name="Normal 2 16 18 3" xfId="1530"/>
    <cellStyle name="Normal 2 16 19" xfId="1531"/>
    <cellStyle name="Normal 2 16 19 2" xfId="1532"/>
    <cellStyle name="Normal 2 16 19 3" xfId="1533"/>
    <cellStyle name="Normal 2 16 2" xfId="1534"/>
    <cellStyle name="Normal 2 16 2 2" xfId="1535"/>
    <cellStyle name="Normal 2 16 2 3" xfId="1536"/>
    <cellStyle name="Normal 2 16 20" xfId="1537"/>
    <cellStyle name="Normal 2 16 20 2" xfId="1538"/>
    <cellStyle name="Normal 2 16 20 3" xfId="1539"/>
    <cellStyle name="Normal 2 16 21" xfId="1540"/>
    <cellStyle name="Normal 2 16 21 2" xfId="1541"/>
    <cellStyle name="Normal 2 16 21 3" xfId="1542"/>
    <cellStyle name="Normal 2 16 22" xfId="1543"/>
    <cellStyle name="Normal 2 16 22 2" xfId="1544"/>
    <cellStyle name="Normal 2 16 22 3" xfId="1545"/>
    <cellStyle name="Normal 2 16 23" xfId="1546"/>
    <cellStyle name="Normal 2 16 23 2" xfId="1547"/>
    <cellStyle name="Normal 2 16 23 3" xfId="1548"/>
    <cellStyle name="Normal 2 16 24" xfId="1549"/>
    <cellStyle name="Normal 2 16 25" xfId="1550"/>
    <cellStyle name="Normal 2 16 3" xfId="1551"/>
    <cellStyle name="Normal 2 16 3 2" xfId="1552"/>
    <cellStyle name="Normal 2 16 3 3" xfId="1553"/>
    <cellStyle name="Normal 2 16 4" xfId="1554"/>
    <cellStyle name="Normal 2 16 4 2" xfId="1555"/>
    <cellStyle name="Normal 2 16 4 3" xfId="1556"/>
    <cellStyle name="Normal 2 16 5" xfId="1557"/>
    <cellStyle name="Normal 2 16 5 2" xfId="1558"/>
    <cellStyle name="Normal 2 16 5 3" xfId="1559"/>
    <cellStyle name="Normal 2 16 6" xfId="1560"/>
    <cellStyle name="Normal 2 16 6 2" xfId="1561"/>
    <cellStyle name="Normal 2 16 6 3" xfId="1562"/>
    <cellStyle name="Normal 2 16 7" xfId="1563"/>
    <cellStyle name="Normal 2 16 7 2" xfId="1564"/>
    <cellStyle name="Normal 2 16 7 3" xfId="1565"/>
    <cellStyle name="Normal 2 16 8" xfId="1566"/>
    <cellStyle name="Normal 2 16 8 2" xfId="1567"/>
    <cellStyle name="Normal 2 16 8 3" xfId="1568"/>
    <cellStyle name="Normal 2 16 9" xfId="1569"/>
    <cellStyle name="Normal 2 16 9 2" xfId="1570"/>
    <cellStyle name="Normal 2 16 9 3" xfId="1571"/>
    <cellStyle name="Normal 2 160" xfId="1572"/>
    <cellStyle name="Normal 2 160 2" xfId="1573"/>
    <cellStyle name="Normal 2 160 3" xfId="1574"/>
    <cellStyle name="Normal 2 161" xfId="1575"/>
    <cellStyle name="Normal 2 161 2" xfId="1576"/>
    <cellStyle name="Normal 2 161 3" xfId="1577"/>
    <cellStyle name="Normal 2 162" xfId="1578"/>
    <cellStyle name="Normal 2 162 2" xfId="1579"/>
    <cellStyle name="Normal 2 162 3" xfId="1580"/>
    <cellStyle name="Normal 2 163" xfId="1581"/>
    <cellStyle name="Normal 2 163 2" xfId="1582"/>
    <cellStyle name="Normal 2 163 3" xfId="1583"/>
    <cellStyle name="Normal 2 164" xfId="1584"/>
    <cellStyle name="Normal 2 164 2" xfId="1585"/>
    <cellStyle name="Normal 2 164 3" xfId="1586"/>
    <cellStyle name="Normal 2 165" xfId="1587"/>
    <cellStyle name="Normal 2 165 2" xfId="1588"/>
    <cellStyle name="Normal 2 165 3" xfId="1589"/>
    <cellStyle name="Normal 2 166" xfId="1590"/>
    <cellStyle name="Normal 2 166 2" xfId="1591"/>
    <cellStyle name="Normal 2 166 3" xfId="1592"/>
    <cellStyle name="Normal 2 167" xfId="1593"/>
    <cellStyle name="Normal 2 167 2" xfId="1594"/>
    <cellStyle name="Normal 2 167 3" xfId="1595"/>
    <cellStyle name="Normal 2 168" xfId="1596"/>
    <cellStyle name="Normal 2 168 2" xfId="1597"/>
    <cellStyle name="Normal 2 168 3" xfId="1598"/>
    <cellStyle name="Normal 2 169" xfId="1599"/>
    <cellStyle name="Normal 2 169 2" xfId="1600"/>
    <cellStyle name="Normal 2 169 3" xfId="1601"/>
    <cellStyle name="Normal 2 17" xfId="46"/>
    <cellStyle name="Normal 2 17 10" xfId="1602"/>
    <cellStyle name="Normal 2 17 10 2" xfId="1603"/>
    <cellStyle name="Normal 2 17 10 3" xfId="1604"/>
    <cellStyle name="Normal 2 17 11" xfId="1605"/>
    <cellStyle name="Normal 2 17 11 2" xfId="1606"/>
    <cellStyle name="Normal 2 17 11 3" xfId="1607"/>
    <cellStyle name="Normal 2 17 12" xfId="1608"/>
    <cellStyle name="Normal 2 17 12 2" xfId="1609"/>
    <cellStyle name="Normal 2 17 12 3" xfId="1610"/>
    <cellStyle name="Normal 2 17 13" xfId="1611"/>
    <cellStyle name="Normal 2 17 13 2" xfId="1612"/>
    <cellStyle name="Normal 2 17 13 3" xfId="1613"/>
    <cellStyle name="Normal 2 17 14" xfId="1614"/>
    <cellStyle name="Normal 2 17 14 2" xfId="1615"/>
    <cellStyle name="Normal 2 17 14 3" xfId="1616"/>
    <cellStyle name="Normal 2 17 15" xfId="1617"/>
    <cellStyle name="Normal 2 17 15 2" xfId="1618"/>
    <cellStyle name="Normal 2 17 15 3" xfId="1619"/>
    <cellStyle name="Normal 2 17 16" xfId="1620"/>
    <cellStyle name="Normal 2 17 16 2" xfId="1621"/>
    <cellStyle name="Normal 2 17 16 3" xfId="1622"/>
    <cellStyle name="Normal 2 17 17" xfId="1623"/>
    <cellStyle name="Normal 2 17 17 2" xfId="1624"/>
    <cellStyle name="Normal 2 17 17 3" xfId="1625"/>
    <cellStyle name="Normal 2 17 18" xfId="1626"/>
    <cellStyle name="Normal 2 17 18 2" xfId="1627"/>
    <cellStyle name="Normal 2 17 18 3" xfId="1628"/>
    <cellStyle name="Normal 2 17 19" xfId="1629"/>
    <cellStyle name="Normal 2 17 19 2" xfId="1630"/>
    <cellStyle name="Normal 2 17 19 3" xfId="1631"/>
    <cellStyle name="Normal 2 17 2" xfId="1632"/>
    <cellStyle name="Normal 2 17 2 2" xfId="1633"/>
    <cellStyle name="Normal 2 17 2 3" xfId="1634"/>
    <cellStyle name="Normal 2 17 20" xfId="1635"/>
    <cellStyle name="Normal 2 17 20 2" xfId="1636"/>
    <cellStyle name="Normal 2 17 20 3" xfId="1637"/>
    <cellStyle name="Normal 2 17 21" xfId="1638"/>
    <cellStyle name="Normal 2 17 21 2" xfId="1639"/>
    <cellStyle name="Normal 2 17 21 3" xfId="1640"/>
    <cellStyle name="Normal 2 17 22" xfId="1641"/>
    <cellStyle name="Normal 2 17 22 2" xfId="1642"/>
    <cellStyle name="Normal 2 17 22 3" xfId="1643"/>
    <cellStyle name="Normal 2 17 23" xfId="1644"/>
    <cellStyle name="Normal 2 17 23 2" xfId="1645"/>
    <cellStyle name="Normal 2 17 23 3" xfId="1646"/>
    <cellStyle name="Normal 2 17 24" xfId="1647"/>
    <cellStyle name="Normal 2 17 25" xfId="1648"/>
    <cellStyle name="Normal 2 17 3" xfId="1649"/>
    <cellStyle name="Normal 2 17 3 2" xfId="1650"/>
    <cellStyle name="Normal 2 17 3 3" xfId="1651"/>
    <cellStyle name="Normal 2 17 4" xfId="1652"/>
    <cellStyle name="Normal 2 17 4 2" xfId="1653"/>
    <cellStyle name="Normal 2 17 4 3" xfId="1654"/>
    <cellStyle name="Normal 2 17 5" xfId="1655"/>
    <cellStyle name="Normal 2 17 5 2" xfId="1656"/>
    <cellStyle name="Normal 2 17 5 3" xfId="1657"/>
    <cellStyle name="Normal 2 17 6" xfId="1658"/>
    <cellStyle name="Normal 2 17 6 2" xfId="1659"/>
    <cellStyle name="Normal 2 17 6 3" xfId="1660"/>
    <cellStyle name="Normal 2 17 7" xfId="1661"/>
    <cellStyle name="Normal 2 17 7 2" xfId="1662"/>
    <cellStyle name="Normal 2 17 7 3" xfId="1663"/>
    <cellStyle name="Normal 2 17 8" xfId="1664"/>
    <cellStyle name="Normal 2 17 8 2" xfId="1665"/>
    <cellStyle name="Normal 2 17 8 3" xfId="1666"/>
    <cellStyle name="Normal 2 17 9" xfId="1667"/>
    <cellStyle name="Normal 2 17 9 2" xfId="1668"/>
    <cellStyle name="Normal 2 17 9 3" xfId="1669"/>
    <cellStyle name="Normal 2 170" xfId="1670"/>
    <cellStyle name="Normal 2 170 2" xfId="1671"/>
    <cellStyle name="Normal 2 170 3" xfId="1672"/>
    <cellStyle name="Normal 2 171" xfId="1673"/>
    <cellStyle name="Normal 2 171 2" xfId="1674"/>
    <cellStyle name="Normal 2 171 3" xfId="1675"/>
    <cellStyle name="Normal 2 172" xfId="1676"/>
    <cellStyle name="Normal 2 172 2" xfId="1677"/>
    <cellStyle name="Normal 2 172 3" xfId="1678"/>
    <cellStyle name="Normal 2 173" xfId="1679"/>
    <cellStyle name="Normal 2 173 2" xfId="1680"/>
    <cellStyle name="Normal 2 173 3" xfId="1681"/>
    <cellStyle name="Normal 2 174" xfId="1682"/>
    <cellStyle name="Normal 2 174 2" xfId="1683"/>
    <cellStyle name="Normal 2 174 3" xfId="1684"/>
    <cellStyle name="Normal 2 175" xfId="1685"/>
    <cellStyle name="Normal 2 175 2" xfId="1686"/>
    <cellStyle name="Normal 2 175 3" xfId="1687"/>
    <cellStyle name="Normal 2 176" xfId="1688"/>
    <cellStyle name="Normal 2 176 2" xfId="1689"/>
    <cellStyle name="Normal 2 176 3" xfId="1690"/>
    <cellStyle name="Normal 2 177" xfId="1691"/>
    <cellStyle name="Normal 2 177 2" xfId="1692"/>
    <cellStyle name="Normal 2 177 3" xfId="1693"/>
    <cellStyle name="Normal 2 178" xfId="1694"/>
    <cellStyle name="Normal 2 178 2" xfId="1695"/>
    <cellStyle name="Normal 2 178 3" xfId="1696"/>
    <cellStyle name="Normal 2 179" xfId="7603"/>
    <cellStyle name="Normal 2 18" xfId="47"/>
    <cellStyle name="Normal 2 18 10" xfId="1697"/>
    <cellStyle name="Normal 2 18 10 2" xfId="1698"/>
    <cellStyle name="Normal 2 18 10 3" xfId="1699"/>
    <cellStyle name="Normal 2 18 11" xfId="1700"/>
    <cellStyle name="Normal 2 18 11 2" xfId="1701"/>
    <cellStyle name="Normal 2 18 11 3" xfId="1702"/>
    <cellStyle name="Normal 2 18 12" xfId="1703"/>
    <cellStyle name="Normal 2 18 12 2" xfId="1704"/>
    <cellStyle name="Normal 2 18 12 3" xfId="1705"/>
    <cellStyle name="Normal 2 18 13" xfId="1706"/>
    <cellStyle name="Normal 2 18 13 2" xfId="1707"/>
    <cellStyle name="Normal 2 18 13 3" xfId="1708"/>
    <cellStyle name="Normal 2 18 14" xfId="1709"/>
    <cellStyle name="Normal 2 18 14 2" xfId="1710"/>
    <cellStyle name="Normal 2 18 14 3" xfId="1711"/>
    <cellStyle name="Normal 2 18 15" xfId="1712"/>
    <cellStyle name="Normal 2 18 15 2" xfId="1713"/>
    <cellStyle name="Normal 2 18 15 3" xfId="1714"/>
    <cellStyle name="Normal 2 18 16" xfId="1715"/>
    <cellStyle name="Normal 2 18 16 2" xfId="1716"/>
    <cellStyle name="Normal 2 18 16 3" xfId="1717"/>
    <cellStyle name="Normal 2 18 17" xfId="1718"/>
    <cellStyle name="Normal 2 18 17 2" xfId="1719"/>
    <cellStyle name="Normal 2 18 17 3" xfId="1720"/>
    <cellStyle name="Normal 2 18 18" xfId="1721"/>
    <cellStyle name="Normal 2 18 18 2" xfId="1722"/>
    <cellStyle name="Normal 2 18 18 3" xfId="1723"/>
    <cellStyle name="Normal 2 18 19" xfId="1724"/>
    <cellStyle name="Normal 2 18 19 2" xfId="1725"/>
    <cellStyle name="Normal 2 18 19 3" xfId="1726"/>
    <cellStyle name="Normal 2 18 2" xfId="1727"/>
    <cellStyle name="Normal 2 18 2 2" xfId="1728"/>
    <cellStyle name="Normal 2 18 2 3" xfId="1729"/>
    <cellStyle name="Normal 2 18 20" xfId="1730"/>
    <cellStyle name="Normal 2 18 20 2" xfId="1731"/>
    <cellStyle name="Normal 2 18 20 3" xfId="1732"/>
    <cellStyle name="Normal 2 18 21" xfId="1733"/>
    <cellStyle name="Normal 2 18 21 2" xfId="1734"/>
    <cellStyle name="Normal 2 18 21 3" xfId="1735"/>
    <cellStyle name="Normal 2 18 22" xfId="1736"/>
    <cellStyle name="Normal 2 18 22 2" xfId="1737"/>
    <cellStyle name="Normal 2 18 22 3" xfId="1738"/>
    <cellStyle name="Normal 2 18 23" xfId="1739"/>
    <cellStyle name="Normal 2 18 23 2" xfId="1740"/>
    <cellStyle name="Normal 2 18 23 3" xfId="1741"/>
    <cellStyle name="Normal 2 18 24" xfId="1742"/>
    <cellStyle name="Normal 2 18 25" xfId="1743"/>
    <cellStyle name="Normal 2 18 3" xfId="1744"/>
    <cellStyle name="Normal 2 18 3 2" xfId="1745"/>
    <cellStyle name="Normal 2 18 3 3" xfId="1746"/>
    <cellStyle name="Normal 2 18 4" xfId="1747"/>
    <cellStyle name="Normal 2 18 4 2" xfId="1748"/>
    <cellStyle name="Normal 2 18 4 3" xfId="1749"/>
    <cellStyle name="Normal 2 18 5" xfId="1750"/>
    <cellStyle name="Normal 2 18 5 2" xfId="1751"/>
    <cellStyle name="Normal 2 18 5 3" xfId="1752"/>
    <cellStyle name="Normal 2 18 6" xfId="1753"/>
    <cellStyle name="Normal 2 18 6 2" xfId="1754"/>
    <cellStyle name="Normal 2 18 6 3" xfId="1755"/>
    <cellStyle name="Normal 2 18 7" xfId="1756"/>
    <cellStyle name="Normal 2 18 7 2" xfId="1757"/>
    <cellStyle name="Normal 2 18 7 3" xfId="1758"/>
    <cellStyle name="Normal 2 18 8" xfId="1759"/>
    <cellStyle name="Normal 2 18 8 2" xfId="1760"/>
    <cellStyle name="Normal 2 18 8 3" xfId="1761"/>
    <cellStyle name="Normal 2 18 9" xfId="1762"/>
    <cellStyle name="Normal 2 18 9 2" xfId="1763"/>
    <cellStyle name="Normal 2 18 9 3" xfId="1764"/>
    <cellStyle name="Normal 2 19" xfId="48"/>
    <cellStyle name="Normal 2 19 10" xfId="1765"/>
    <cellStyle name="Normal 2 19 10 2" xfId="1766"/>
    <cellStyle name="Normal 2 19 10 3" xfId="1767"/>
    <cellStyle name="Normal 2 19 11" xfId="1768"/>
    <cellStyle name="Normal 2 19 11 2" xfId="1769"/>
    <cellStyle name="Normal 2 19 11 3" xfId="1770"/>
    <cellStyle name="Normal 2 19 12" xfId="1771"/>
    <cellStyle name="Normal 2 19 12 2" xfId="1772"/>
    <cellStyle name="Normal 2 19 12 3" xfId="1773"/>
    <cellStyle name="Normal 2 19 13" xfId="1774"/>
    <cellStyle name="Normal 2 19 13 2" xfId="1775"/>
    <cellStyle name="Normal 2 19 13 3" xfId="1776"/>
    <cellStyle name="Normal 2 19 14" xfId="1777"/>
    <cellStyle name="Normal 2 19 14 2" xfId="1778"/>
    <cellStyle name="Normal 2 19 14 3" xfId="1779"/>
    <cellStyle name="Normal 2 19 15" xfId="1780"/>
    <cellStyle name="Normal 2 19 15 2" xfId="1781"/>
    <cellStyle name="Normal 2 19 15 3" xfId="1782"/>
    <cellStyle name="Normal 2 19 16" xfId="1783"/>
    <cellStyle name="Normal 2 19 16 2" xfId="1784"/>
    <cellStyle name="Normal 2 19 16 3" xfId="1785"/>
    <cellStyle name="Normal 2 19 17" xfId="1786"/>
    <cellStyle name="Normal 2 19 17 2" xfId="1787"/>
    <cellStyle name="Normal 2 19 17 3" xfId="1788"/>
    <cellStyle name="Normal 2 19 18" xfId="1789"/>
    <cellStyle name="Normal 2 19 18 2" xfId="1790"/>
    <cellStyle name="Normal 2 19 18 3" xfId="1791"/>
    <cellStyle name="Normal 2 19 19" xfId="1792"/>
    <cellStyle name="Normal 2 19 19 2" xfId="1793"/>
    <cellStyle name="Normal 2 19 19 3" xfId="1794"/>
    <cellStyle name="Normal 2 19 2" xfId="1795"/>
    <cellStyle name="Normal 2 19 2 2" xfId="1796"/>
    <cellStyle name="Normal 2 19 2 3" xfId="1797"/>
    <cellStyle name="Normal 2 19 20" xfId="1798"/>
    <cellStyle name="Normal 2 19 20 2" xfId="1799"/>
    <cellStyle name="Normal 2 19 20 3" xfId="1800"/>
    <cellStyle name="Normal 2 19 21" xfId="1801"/>
    <cellStyle name="Normal 2 19 21 2" xfId="1802"/>
    <cellStyle name="Normal 2 19 21 3" xfId="1803"/>
    <cellStyle name="Normal 2 19 22" xfId="1804"/>
    <cellStyle name="Normal 2 19 22 2" xfId="1805"/>
    <cellStyle name="Normal 2 19 22 3" xfId="1806"/>
    <cellStyle name="Normal 2 19 23" xfId="1807"/>
    <cellStyle name="Normal 2 19 23 2" xfId="1808"/>
    <cellStyle name="Normal 2 19 23 3" xfId="1809"/>
    <cellStyle name="Normal 2 19 24" xfId="1810"/>
    <cellStyle name="Normal 2 19 25" xfId="1811"/>
    <cellStyle name="Normal 2 19 3" xfId="1812"/>
    <cellStyle name="Normal 2 19 3 2" xfId="1813"/>
    <cellStyle name="Normal 2 19 3 3" xfId="1814"/>
    <cellStyle name="Normal 2 19 4" xfId="1815"/>
    <cellStyle name="Normal 2 19 4 2" xfId="1816"/>
    <cellStyle name="Normal 2 19 4 3" xfId="1817"/>
    <cellStyle name="Normal 2 19 5" xfId="1818"/>
    <cellStyle name="Normal 2 19 5 2" xfId="1819"/>
    <cellStyle name="Normal 2 19 5 3" xfId="1820"/>
    <cellStyle name="Normal 2 19 6" xfId="1821"/>
    <cellStyle name="Normal 2 19 6 2" xfId="1822"/>
    <cellStyle name="Normal 2 19 6 3" xfId="1823"/>
    <cellStyle name="Normal 2 19 7" xfId="1824"/>
    <cellStyle name="Normal 2 19 7 2" xfId="1825"/>
    <cellStyle name="Normal 2 19 7 3" xfId="1826"/>
    <cellStyle name="Normal 2 19 8" xfId="1827"/>
    <cellStyle name="Normal 2 19 8 2" xfId="1828"/>
    <cellStyle name="Normal 2 19 8 3" xfId="1829"/>
    <cellStyle name="Normal 2 19 9" xfId="1830"/>
    <cellStyle name="Normal 2 19 9 2" xfId="1831"/>
    <cellStyle name="Normal 2 19 9 3" xfId="1832"/>
    <cellStyle name="Normal 2 2" xfId="49"/>
    <cellStyle name="Normal 2 2 2" xfId="1833"/>
    <cellStyle name="Normal 2 2 2 2" xfId="7653"/>
    <cellStyle name="Normal 2 2 3" xfId="7605"/>
    <cellStyle name="Normal 2 2 3 2" xfId="7654"/>
    <cellStyle name="Normal 2 2 4" xfId="7606"/>
    <cellStyle name="Normal 2 2 4 2" xfId="7607"/>
    <cellStyle name="Normal 2 2 4 3" xfId="7655"/>
    <cellStyle name="Normal 2 2 5" xfId="7604"/>
    <cellStyle name="Normal 2 2 5 2" xfId="7648"/>
    <cellStyle name="Normal 2 2 6" xfId="7652"/>
    <cellStyle name="Normal 2 20" xfId="50"/>
    <cellStyle name="Normal 2 20 10" xfId="1834"/>
    <cellStyle name="Normal 2 20 10 2" xfId="1835"/>
    <cellStyle name="Normal 2 20 10 3" xfId="1836"/>
    <cellStyle name="Normal 2 20 11" xfId="1837"/>
    <cellStyle name="Normal 2 20 11 2" xfId="1838"/>
    <cellStyle name="Normal 2 20 11 3" xfId="1839"/>
    <cellStyle name="Normal 2 20 12" xfId="1840"/>
    <cellStyle name="Normal 2 20 12 2" xfId="1841"/>
    <cellStyle name="Normal 2 20 12 3" xfId="1842"/>
    <cellStyle name="Normal 2 20 13" xfId="1843"/>
    <cellStyle name="Normal 2 20 13 2" xfId="1844"/>
    <cellStyle name="Normal 2 20 13 3" xfId="1845"/>
    <cellStyle name="Normal 2 20 14" xfId="1846"/>
    <cellStyle name="Normal 2 20 14 2" xfId="1847"/>
    <cellStyle name="Normal 2 20 14 3" xfId="1848"/>
    <cellStyle name="Normal 2 20 15" xfId="1849"/>
    <cellStyle name="Normal 2 20 15 2" xfId="1850"/>
    <cellStyle name="Normal 2 20 15 3" xfId="1851"/>
    <cellStyle name="Normal 2 20 16" xfId="1852"/>
    <cellStyle name="Normal 2 20 16 2" xfId="1853"/>
    <cellStyle name="Normal 2 20 16 3" xfId="1854"/>
    <cellStyle name="Normal 2 20 17" xfId="1855"/>
    <cellStyle name="Normal 2 20 17 2" xfId="1856"/>
    <cellStyle name="Normal 2 20 17 3" xfId="1857"/>
    <cellStyle name="Normal 2 20 18" xfId="1858"/>
    <cellStyle name="Normal 2 20 18 2" xfId="1859"/>
    <cellStyle name="Normal 2 20 18 3" xfId="1860"/>
    <cellStyle name="Normal 2 20 19" xfId="1861"/>
    <cellStyle name="Normal 2 20 19 2" xfId="1862"/>
    <cellStyle name="Normal 2 20 19 3" xfId="1863"/>
    <cellStyle name="Normal 2 20 2" xfId="1864"/>
    <cellStyle name="Normal 2 20 2 2" xfId="1865"/>
    <cellStyle name="Normal 2 20 2 3" xfId="1866"/>
    <cellStyle name="Normal 2 20 20" xfId="1867"/>
    <cellStyle name="Normal 2 20 20 2" xfId="1868"/>
    <cellStyle name="Normal 2 20 20 3" xfId="1869"/>
    <cellStyle name="Normal 2 20 21" xfId="1870"/>
    <cellStyle name="Normal 2 20 21 2" xfId="1871"/>
    <cellStyle name="Normal 2 20 21 3" xfId="1872"/>
    <cellStyle name="Normal 2 20 22" xfId="1873"/>
    <cellStyle name="Normal 2 20 22 2" xfId="1874"/>
    <cellStyle name="Normal 2 20 22 3" xfId="1875"/>
    <cellStyle name="Normal 2 20 23" xfId="1876"/>
    <cellStyle name="Normal 2 20 23 2" xfId="1877"/>
    <cellStyle name="Normal 2 20 23 3" xfId="1878"/>
    <cellStyle name="Normal 2 20 24" xfId="1879"/>
    <cellStyle name="Normal 2 20 25" xfId="1880"/>
    <cellStyle name="Normal 2 20 3" xfId="1881"/>
    <cellStyle name="Normal 2 20 3 2" xfId="1882"/>
    <cellStyle name="Normal 2 20 3 3" xfId="1883"/>
    <cellStyle name="Normal 2 20 4" xfId="1884"/>
    <cellStyle name="Normal 2 20 4 2" xfId="1885"/>
    <cellStyle name="Normal 2 20 4 3" xfId="1886"/>
    <cellStyle name="Normal 2 20 5" xfId="1887"/>
    <cellStyle name="Normal 2 20 5 2" xfId="1888"/>
    <cellStyle name="Normal 2 20 5 3" xfId="1889"/>
    <cellStyle name="Normal 2 20 6" xfId="1890"/>
    <cellStyle name="Normal 2 20 6 2" xfId="1891"/>
    <cellStyle name="Normal 2 20 6 3" xfId="1892"/>
    <cellStyle name="Normal 2 20 7" xfId="1893"/>
    <cellStyle name="Normal 2 20 7 2" xfId="1894"/>
    <cellStyle name="Normal 2 20 7 3" xfId="1895"/>
    <cellStyle name="Normal 2 20 8" xfId="1896"/>
    <cellStyle name="Normal 2 20 8 2" xfId="1897"/>
    <cellStyle name="Normal 2 20 8 3" xfId="1898"/>
    <cellStyle name="Normal 2 20 9" xfId="1899"/>
    <cellStyle name="Normal 2 20 9 2" xfId="1900"/>
    <cellStyle name="Normal 2 20 9 3" xfId="1901"/>
    <cellStyle name="Normal 2 21" xfId="51"/>
    <cellStyle name="Normal 2 21 10" xfId="1902"/>
    <cellStyle name="Normal 2 21 10 2" xfId="1903"/>
    <cellStyle name="Normal 2 21 10 3" xfId="1904"/>
    <cellStyle name="Normal 2 21 11" xfId="1905"/>
    <cellStyle name="Normal 2 21 11 2" xfId="1906"/>
    <cellStyle name="Normal 2 21 11 3" xfId="1907"/>
    <cellStyle name="Normal 2 21 12" xfId="1908"/>
    <cellStyle name="Normal 2 21 12 2" xfId="1909"/>
    <cellStyle name="Normal 2 21 12 3" xfId="1910"/>
    <cellStyle name="Normal 2 21 13" xfId="1911"/>
    <cellStyle name="Normal 2 21 13 2" xfId="1912"/>
    <cellStyle name="Normal 2 21 13 3" xfId="1913"/>
    <cellStyle name="Normal 2 21 14" xfId="1914"/>
    <cellStyle name="Normal 2 21 14 2" xfId="1915"/>
    <cellStyle name="Normal 2 21 14 3" xfId="1916"/>
    <cellStyle name="Normal 2 21 15" xfId="1917"/>
    <cellStyle name="Normal 2 21 15 2" xfId="1918"/>
    <cellStyle name="Normal 2 21 15 3" xfId="1919"/>
    <cellStyle name="Normal 2 21 16" xfId="1920"/>
    <cellStyle name="Normal 2 21 16 2" xfId="1921"/>
    <cellStyle name="Normal 2 21 16 3" xfId="1922"/>
    <cellStyle name="Normal 2 21 17" xfId="1923"/>
    <cellStyle name="Normal 2 21 17 2" xfId="1924"/>
    <cellStyle name="Normal 2 21 17 3" xfId="1925"/>
    <cellStyle name="Normal 2 21 18" xfId="1926"/>
    <cellStyle name="Normal 2 21 18 2" xfId="1927"/>
    <cellStyle name="Normal 2 21 18 3" xfId="1928"/>
    <cellStyle name="Normal 2 21 19" xfId="1929"/>
    <cellStyle name="Normal 2 21 19 2" xfId="1930"/>
    <cellStyle name="Normal 2 21 19 3" xfId="1931"/>
    <cellStyle name="Normal 2 21 2" xfId="1932"/>
    <cellStyle name="Normal 2 21 2 2" xfId="1933"/>
    <cellStyle name="Normal 2 21 2 3" xfId="1934"/>
    <cellStyle name="Normal 2 21 20" xfId="1935"/>
    <cellStyle name="Normal 2 21 20 2" xfId="1936"/>
    <cellStyle name="Normal 2 21 20 3" xfId="1937"/>
    <cellStyle name="Normal 2 21 21" xfId="1938"/>
    <cellStyle name="Normal 2 21 21 2" xfId="1939"/>
    <cellStyle name="Normal 2 21 21 3" xfId="1940"/>
    <cellStyle name="Normal 2 21 22" xfId="1941"/>
    <cellStyle name="Normal 2 21 22 2" xfId="1942"/>
    <cellStyle name="Normal 2 21 22 3" xfId="1943"/>
    <cellStyle name="Normal 2 21 23" xfId="1944"/>
    <cellStyle name="Normal 2 21 23 2" xfId="1945"/>
    <cellStyle name="Normal 2 21 23 3" xfId="1946"/>
    <cellStyle name="Normal 2 21 24" xfId="1947"/>
    <cellStyle name="Normal 2 21 25" xfId="1948"/>
    <cellStyle name="Normal 2 21 3" xfId="1949"/>
    <cellStyle name="Normal 2 21 3 2" xfId="1950"/>
    <cellStyle name="Normal 2 21 3 3" xfId="1951"/>
    <cellStyle name="Normal 2 21 4" xfId="1952"/>
    <cellStyle name="Normal 2 21 4 2" xfId="1953"/>
    <cellStyle name="Normal 2 21 4 3" xfId="1954"/>
    <cellStyle name="Normal 2 21 5" xfId="1955"/>
    <cellStyle name="Normal 2 21 5 2" xfId="1956"/>
    <cellStyle name="Normal 2 21 5 3" xfId="1957"/>
    <cellStyle name="Normal 2 21 6" xfId="1958"/>
    <cellStyle name="Normal 2 21 6 2" xfId="1959"/>
    <cellStyle name="Normal 2 21 6 3" xfId="1960"/>
    <cellStyle name="Normal 2 21 7" xfId="1961"/>
    <cellStyle name="Normal 2 21 7 2" xfId="1962"/>
    <cellStyle name="Normal 2 21 7 3" xfId="1963"/>
    <cellStyle name="Normal 2 21 8" xfId="1964"/>
    <cellStyle name="Normal 2 21 8 2" xfId="1965"/>
    <cellStyle name="Normal 2 21 8 3" xfId="1966"/>
    <cellStyle name="Normal 2 21 9" xfId="1967"/>
    <cellStyle name="Normal 2 21 9 2" xfId="1968"/>
    <cellStyle name="Normal 2 21 9 3" xfId="1969"/>
    <cellStyle name="Normal 2 22" xfId="52"/>
    <cellStyle name="Normal 2 22 10" xfId="1970"/>
    <cellStyle name="Normal 2 22 10 2" xfId="1971"/>
    <cellStyle name="Normal 2 22 10 3" xfId="1972"/>
    <cellStyle name="Normal 2 22 11" xfId="1973"/>
    <cellStyle name="Normal 2 22 11 2" xfId="1974"/>
    <cellStyle name="Normal 2 22 11 3" xfId="1975"/>
    <cellStyle name="Normal 2 22 12" xfId="1976"/>
    <cellStyle name="Normal 2 22 12 2" xfId="1977"/>
    <cellStyle name="Normal 2 22 12 3" xfId="1978"/>
    <cellStyle name="Normal 2 22 13" xfId="1979"/>
    <cellStyle name="Normal 2 22 13 2" xfId="1980"/>
    <cellStyle name="Normal 2 22 13 3" xfId="1981"/>
    <cellStyle name="Normal 2 22 14" xfId="1982"/>
    <cellStyle name="Normal 2 22 14 2" xfId="1983"/>
    <cellStyle name="Normal 2 22 14 3" xfId="1984"/>
    <cellStyle name="Normal 2 22 15" xfId="1985"/>
    <cellStyle name="Normal 2 22 15 2" xfId="1986"/>
    <cellStyle name="Normal 2 22 15 3" xfId="1987"/>
    <cellStyle name="Normal 2 22 16" xfId="1988"/>
    <cellStyle name="Normal 2 22 16 2" xfId="1989"/>
    <cellStyle name="Normal 2 22 16 3" xfId="1990"/>
    <cellStyle name="Normal 2 22 17" xfId="1991"/>
    <cellStyle name="Normal 2 22 17 2" xfId="1992"/>
    <cellStyle name="Normal 2 22 17 3" xfId="1993"/>
    <cellStyle name="Normal 2 22 18" xfId="1994"/>
    <cellStyle name="Normal 2 22 18 2" xfId="1995"/>
    <cellStyle name="Normal 2 22 18 3" xfId="1996"/>
    <cellStyle name="Normal 2 22 19" xfId="1997"/>
    <cellStyle name="Normal 2 22 19 2" xfId="1998"/>
    <cellStyle name="Normal 2 22 19 3" xfId="1999"/>
    <cellStyle name="Normal 2 22 2" xfId="2000"/>
    <cellStyle name="Normal 2 22 2 2" xfId="2001"/>
    <cellStyle name="Normal 2 22 2 3" xfId="2002"/>
    <cellStyle name="Normal 2 22 20" xfId="2003"/>
    <cellStyle name="Normal 2 22 20 2" xfId="2004"/>
    <cellStyle name="Normal 2 22 20 3" xfId="2005"/>
    <cellStyle name="Normal 2 22 21" xfId="2006"/>
    <cellStyle name="Normal 2 22 21 2" xfId="2007"/>
    <cellStyle name="Normal 2 22 21 3" xfId="2008"/>
    <cellStyle name="Normal 2 22 22" xfId="2009"/>
    <cellStyle name="Normal 2 22 22 2" xfId="2010"/>
    <cellStyle name="Normal 2 22 22 3" xfId="2011"/>
    <cellStyle name="Normal 2 22 23" xfId="2012"/>
    <cellStyle name="Normal 2 22 23 2" xfId="2013"/>
    <cellStyle name="Normal 2 22 23 3" xfId="2014"/>
    <cellStyle name="Normal 2 22 24" xfId="2015"/>
    <cellStyle name="Normal 2 22 25" xfId="2016"/>
    <cellStyle name="Normal 2 22 3" xfId="2017"/>
    <cellStyle name="Normal 2 22 3 2" xfId="2018"/>
    <cellStyle name="Normal 2 22 3 3" xfId="2019"/>
    <cellStyle name="Normal 2 22 4" xfId="2020"/>
    <cellStyle name="Normal 2 22 4 2" xfId="2021"/>
    <cellStyle name="Normal 2 22 4 3" xfId="2022"/>
    <cellStyle name="Normal 2 22 5" xfId="2023"/>
    <cellStyle name="Normal 2 22 5 2" xfId="2024"/>
    <cellStyle name="Normal 2 22 5 3" xfId="2025"/>
    <cellStyle name="Normal 2 22 6" xfId="2026"/>
    <cellStyle name="Normal 2 22 6 2" xfId="2027"/>
    <cellStyle name="Normal 2 22 6 3" xfId="2028"/>
    <cellStyle name="Normal 2 22 7" xfId="2029"/>
    <cellStyle name="Normal 2 22 7 2" xfId="2030"/>
    <cellStyle name="Normal 2 22 7 3" xfId="2031"/>
    <cellStyle name="Normal 2 22 8" xfId="2032"/>
    <cellStyle name="Normal 2 22 8 2" xfId="2033"/>
    <cellStyle name="Normal 2 22 8 3" xfId="2034"/>
    <cellStyle name="Normal 2 22 9" xfId="2035"/>
    <cellStyle name="Normal 2 22 9 2" xfId="2036"/>
    <cellStyle name="Normal 2 22 9 3" xfId="2037"/>
    <cellStyle name="Normal 2 23" xfId="53"/>
    <cellStyle name="Normal 2 23 10" xfId="2038"/>
    <cellStyle name="Normal 2 23 10 2" xfId="2039"/>
    <cellStyle name="Normal 2 23 10 3" xfId="2040"/>
    <cellStyle name="Normal 2 23 11" xfId="2041"/>
    <cellStyle name="Normal 2 23 11 2" xfId="2042"/>
    <cellStyle name="Normal 2 23 11 3" xfId="2043"/>
    <cellStyle name="Normal 2 23 12" xfId="2044"/>
    <cellStyle name="Normal 2 23 12 2" xfId="2045"/>
    <cellStyle name="Normal 2 23 12 3" xfId="2046"/>
    <cellStyle name="Normal 2 23 13" xfId="2047"/>
    <cellStyle name="Normal 2 23 13 2" xfId="2048"/>
    <cellStyle name="Normal 2 23 13 3" xfId="2049"/>
    <cellStyle name="Normal 2 23 14" xfId="2050"/>
    <cellStyle name="Normal 2 23 14 2" xfId="2051"/>
    <cellStyle name="Normal 2 23 14 3" xfId="2052"/>
    <cellStyle name="Normal 2 23 15" xfId="2053"/>
    <cellStyle name="Normal 2 23 15 2" xfId="2054"/>
    <cellStyle name="Normal 2 23 15 3" xfId="2055"/>
    <cellStyle name="Normal 2 23 16" xfId="2056"/>
    <cellStyle name="Normal 2 23 16 2" xfId="2057"/>
    <cellStyle name="Normal 2 23 16 3" xfId="2058"/>
    <cellStyle name="Normal 2 23 17" xfId="2059"/>
    <cellStyle name="Normal 2 23 17 2" xfId="2060"/>
    <cellStyle name="Normal 2 23 17 3" xfId="2061"/>
    <cellStyle name="Normal 2 23 18" xfId="2062"/>
    <cellStyle name="Normal 2 23 18 2" xfId="2063"/>
    <cellStyle name="Normal 2 23 18 3" xfId="2064"/>
    <cellStyle name="Normal 2 23 19" xfId="2065"/>
    <cellStyle name="Normal 2 23 19 2" xfId="2066"/>
    <cellStyle name="Normal 2 23 19 3" xfId="2067"/>
    <cellStyle name="Normal 2 23 2" xfId="2068"/>
    <cellStyle name="Normal 2 23 2 2" xfId="2069"/>
    <cellStyle name="Normal 2 23 2 3" xfId="2070"/>
    <cellStyle name="Normal 2 23 20" xfId="2071"/>
    <cellStyle name="Normal 2 23 20 2" xfId="2072"/>
    <cellStyle name="Normal 2 23 20 3" xfId="2073"/>
    <cellStyle name="Normal 2 23 21" xfId="2074"/>
    <cellStyle name="Normal 2 23 21 2" xfId="2075"/>
    <cellStyle name="Normal 2 23 21 3" xfId="2076"/>
    <cellStyle name="Normal 2 23 22" xfId="2077"/>
    <cellStyle name="Normal 2 23 22 2" xfId="2078"/>
    <cellStyle name="Normal 2 23 22 3" xfId="2079"/>
    <cellStyle name="Normal 2 23 23" xfId="2080"/>
    <cellStyle name="Normal 2 23 23 2" xfId="2081"/>
    <cellStyle name="Normal 2 23 23 3" xfId="2082"/>
    <cellStyle name="Normal 2 23 24" xfId="2083"/>
    <cellStyle name="Normal 2 23 25" xfId="2084"/>
    <cellStyle name="Normal 2 23 3" xfId="2085"/>
    <cellStyle name="Normal 2 23 3 2" xfId="2086"/>
    <cellStyle name="Normal 2 23 3 3" xfId="2087"/>
    <cellStyle name="Normal 2 23 4" xfId="2088"/>
    <cellStyle name="Normal 2 23 4 2" xfId="2089"/>
    <cellStyle name="Normal 2 23 4 3" xfId="2090"/>
    <cellStyle name="Normal 2 23 5" xfId="2091"/>
    <cellStyle name="Normal 2 23 5 2" xfId="2092"/>
    <cellStyle name="Normal 2 23 5 3" xfId="2093"/>
    <cellStyle name="Normal 2 23 6" xfId="2094"/>
    <cellStyle name="Normal 2 23 6 2" xfId="2095"/>
    <cellStyle name="Normal 2 23 6 3" xfId="2096"/>
    <cellStyle name="Normal 2 23 7" xfId="2097"/>
    <cellStyle name="Normal 2 23 7 2" xfId="2098"/>
    <cellStyle name="Normal 2 23 7 3" xfId="2099"/>
    <cellStyle name="Normal 2 23 8" xfId="2100"/>
    <cellStyle name="Normal 2 23 8 2" xfId="2101"/>
    <cellStyle name="Normal 2 23 8 3" xfId="2102"/>
    <cellStyle name="Normal 2 23 9" xfId="2103"/>
    <cellStyle name="Normal 2 23 9 2" xfId="2104"/>
    <cellStyle name="Normal 2 23 9 3" xfId="2105"/>
    <cellStyle name="Normal 2 24" xfId="2106"/>
    <cellStyle name="Normal 2 24 10" xfId="2107"/>
    <cellStyle name="Normal 2 24 10 2" xfId="2108"/>
    <cellStyle name="Normal 2 24 10 3" xfId="2109"/>
    <cellStyle name="Normal 2 24 11" xfId="2110"/>
    <cellStyle name="Normal 2 24 11 2" xfId="2111"/>
    <cellStyle name="Normal 2 24 11 3" xfId="2112"/>
    <cellStyle name="Normal 2 24 12" xfId="2113"/>
    <cellStyle name="Normal 2 24 12 2" xfId="2114"/>
    <cellStyle name="Normal 2 24 12 3" xfId="2115"/>
    <cellStyle name="Normal 2 24 13" xfId="2116"/>
    <cellStyle name="Normal 2 24 13 2" xfId="2117"/>
    <cellStyle name="Normal 2 24 13 3" xfId="2118"/>
    <cellStyle name="Normal 2 24 14" xfId="2119"/>
    <cellStyle name="Normal 2 24 14 2" xfId="2120"/>
    <cellStyle name="Normal 2 24 14 3" xfId="2121"/>
    <cellStyle name="Normal 2 24 15" xfId="2122"/>
    <cellStyle name="Normal 2 24 15 2" xfId="2123"/>
    <cellStyle name="Normal 2 24 15 3" xfId="2124"/>
    <cellStyle name="Normal 2 24 16" xfId="2125"/>
    <cellStyle name="Normal 2 24 16 2" xfId="2126"/>
    <cellStyle name="Normal 2 24 16 3" xfId="2127"/>
    <cellStyle name="Normal 2 24 17" xfId="2128"/>
    <cellStyle name="Normal 2 24 17 2" xfId="2129"/>
    <cellStyle name="Normal 2 24 17 3" xfId="2130"/>
    <cellStyle name="Normal 2 24 18" xfId="2131"/>
    <cellStyle name="Normal 2 24 18 2" xfId="2132"/>
    <cellStyle name="Normal 2 24 18 3" xfId="2133"/>
    <cellStyle name="Normal 2 24 19" xfId="2134"/>
    <cellStyle name="Normal 2 24 19 2" xfId="2135"/>
    <cellStyle name="Normal 2 24 19 3" xfId="2136"/>
    <cellStyle name="Normal 2 24 2" xfId="2137"/>
    <cellStyle name="Normal 2 24 2 2" xfId="2138"/>
    <cellStyle name="Normal 2 24 2 3" xfId="2139"/>
    <cellStyle name="Normal 2 24 20" xfId="2140"/>
    <cellStyle name="Normal 2 24 20 2" xfId="2141"/>
    <cellStyle name="Normal 2 24 20 3" xfId="2142"/>
    <cellStyle name="Normal 2 24 21" xfId="2143"/>
    <cellStyle name="Normal 2 24 21 2" xfId="2144"/>
    <cellStyle name="Normal 2 24 21 3" xfId="2145"/>
    <cellStyle name="Normal 2 24 22" xfId="2146"/>
    <cellStyle name="Normal 2 24 22 2" xfId="2147"/>
    <cellStyle name="Normal 2 24 22 3" xfId="2148"/>
    <cellStyle name="Normal 2 24 23" xfId="2149"/>
    <cellStyle name="Normal 2 24 23 2" xfId="2150"/>
    <cellStyle name="Normal 2 24 23 3" xfId="2151"/>
    <cellStyle name="Normal 2 24 24" xfId="2152"/>
    <cellStyle name="Normal 2 24 25" xfId="2153"/>
    <cellStyle name="Normal 2 24 3" xfId="2154"/>
    <cellStyle name="Normal 2 24 3 2" xfId="2155"/>
    <cellStyle name="Normal 2 24 3 3" xfId="2156"/>
    <cellStyle name="Normal 2 24 4" xfId="2157"/>
    <cellStyle name="Normal 2 24 4 2" xfId="2158"/>
    <cellStyle name="Normal 2 24 4 3" xfId="2159"/>
    <cellStyle name="Normal 2 24 5" xfId="2160"/>
    <cellStyle name="Normal 2 24 5 2" xfId="2161"/>
    <cellStyle name="Normal 2 24 5 3" xfId="2162"/>
    <cellStyle name="Normal 2 24 6" xfId="2163"/>
    <cellStyle name="Normal 2 24 6 2" xfId="2164"/>
    <cellStyle name="Normal 2 24 6 3" xfId="2165"/>
    <cellStyle name="Normal 2 24 7" xfId="2166"/>
    <cellStyle name="Normal 2 24 7 2" xfId="2167"/>
    <cellStyle name="Normal 2 24 7 3" xfId="2168"/>
    <cellStyle name="Normal 2 24 8" xfId="2169"/>
    <cellStyle name="Normal 2 24 8 2" xfId="2170"/>
    <cellStyle name="Normal 2 24 8 3" xfId="2171"/>
    <cellStyle name="Normal 2 24 9" xfId="2172"/>
    <cellStyle name="Normal 2 24 9 2" xfId="2173"/>
    <cellStyle name="Normal 2 24 9 3" xfId="2174"/>
    <cellStyle name="Normal 2 25" xfId="2175"/>
    <cellStyle name="Normal 2 25 10" xfId="2176"/>
    <cellStyle name="Normal 2 25 10 2" xfId="2177"/>
    <cellStyle name="Normal 2 25 10 3" xfId="2178"/>
    <cellStyle name="Normal 2 25 11" xfId="2179"/>
    <cellStyle name="Normal 2 25 11 2" xfId="2180"/>
    <cellStyle name="Normal 2 25 11 3" xfId="2181"/>
    <cellStyle name="Normal 2 25 12" xfId="2182"/>
    <cellStyle name="Normal 2 25 12 2" xfId="2183"/>
    <cellStyle name="Normal 2 25 12 3" xfId="2184"/>
    <cellStyle name="Normal 2 25 13" xfId="2185"/>
    <cellStyle name="Normal 2 25 13 2" xfId="2186"/>
    <cellStyle name="Normal 2 25 13 3" xfId="2187"/>
    <cellStyle name="Normal 2 25 14" xfId="2188"/>
    <cellStyle name="Normal 2 25 14 2" xfId="2189"/>
    <cellStyle name="Normal 2 25 14 3" xfId="2190"/>
    <cellStyle name="Normal 2 25 15" xfId="2191"/>
    <cellStyle name="Normal 2 25 15 2" xfId="2192"/>
    <cellStyle name="Normal 2 25 15 3" xfId="2193"/>
    <cellStyle name="Normal 2 25 16" xfId="2194"/>
    <cellStyle name="Normal 2 25 16 2" xfId="2195"/>
    <cellStyle name="Normal 2 25 16 3" xfId="2196"/>
    <cellStyle name="Normal 2 25 17" xfId="2197"/>
    <cellStyle name="Normal 2 25 17 2" xfId="2198"/>
    <cellStyle name="Normal 2 25 17 3" xfId="2199"/>
    <cellStyle name="Normal 2 25 18" xfId="2200"/>
    <cellStyle name="Normal 2 25 18 2" xfId="2201"/>
    <cellStyle name="Normal 2 25 18 3" xfId="2202"/>
    <cellStyle name="Normal 2 25 19" xfId="2203"/>
    <cellStyle name="Normal 2 25 19 2" xfId="2204"/>
    <cellStyle name="Normal 2 25 19 3" xfId="2205"/>
    <cellStyle name="Normal 2 25 2" xfId="2206"/>
    <cellStyle name="Normal 2 25 2 2" xfId="2207"/>
    <cellStyle name="Normal 2 25 2 3" xfId="2208"/>
    <cellStyle name="Normal 2 25 20" xfId="2209"/>
    <cellStyle name="Normal 2 25 20 2" xfId="2210"/>
    <cellStyle name="Normal 2 25 20 3" xfId="2211"/>
    <cellStyle name="Normal 2 25 21" xfId="2212"/>
    <cellStyle name="Normal 2 25 21 2" xfId="2213"/>
    <cellStyle name="Normal 2 25 21 3" xfId="2214"/>
    <cellStyle name="Normal 2 25 22" xfId="2215"/>
    <cellStyle name="Normal 2 25 22 2" xfId="2216"/>
    <cellStyle name="Normal 2 25 22 3" xfId="2217"/>
    <cellStyle name="Normal 2 25 23" xfId="2218"/>
    <cellStyle name="Normal 2 25 23 2" xfId="2219"/>
    <cellStyle name="Normal 2 25 23 3" xfId="2220"/>
    <cellStyle name="Normal 2 25 24" xfId="2221"/>
    <cellStyle name="Normal 2 25 25" xfId="2222"/>
    <cellStyle name="Normal 2 25 3" xfId="2223"/>
    <cellStyle name="Normal 2 25 3 2" xfId="2224"/>
    <cellStyle name="Normal 2 25 3 3" xfId="2225"/>
    <cellStyle name="Normal 2 25 4" xfId="2226"/>
    <cellStyle name="Normal 2 25 4 2" xfId="2227"/>
    <cellStyle name="Normal 2 25 4 3" xfId="2228"/>
    <cellStyle name="Normal 2 25 5" xfId="2229"/>
    <cellStyle name="Normal 2 25 5 2" xfId="2230"/>
    <cellStyle name="Normal 2 25 5 3" xfId="2231"/>
    <cellStyle name="Normal 2 25 6" xfId="2232"/>
    <cellStyle name="Normal 2 25 6 2" xfId="2233"/>
    <cellStyle name="Normal 2 25 6 3" xfId="2234"/>
    <cellStyle name="Normal 2 25 7" xfId="2235"/>
    <cellStyle name="Normal 2 25 7 2" xfId="2236"/>
    <cellStyle name="Normal 2 25 7 3" xfId="2237"/>
    <cellStyle name="Normal 2 25 8" xfId="2238"/>
    <cellStyle name="Normal 2 25 8 2" xfId="2239"/>
    <cellStyle name="Normal 2 25 8 3" xfId="2240"/>
    <cellStyle name="Normal 2 25 9" xfId="2241"/>
    <cellStyle name="Normal 2 25 9 2" xfId="2242"/>
    <cellStyle name="Normal 2 25 9 3" xfId="2243"/>
    <cellStyle name="Normal 2 26" xfId="2244"/>
    <cellStyle name="Normal 2 26 10" xfId="2245"/>
    <cellStyle name="Normal 2 26 10 2" xfId="2246"/>
    <cellStyle name="Normal 2 26 10 3" xfId="2247"/>
    <cellStyle name="Normal 2 26 11" xfId="2248"/>
    <cellStyle name="Normal 2 26 11 2" xfId="2249"/>
    <cellStyle name="Normal 2 26 11 3" xfId="2250"/>
    <cellStyle name="Normal 2 26 12" xfId="2251"/>
    <cellStyle name="Normal 2 26 12 2" xfId="2252"/>
    <cellStyle name="Normal 2 26 12 3" xfId="2253"/>
    <cellStyle name="Normal 2 26 13" xfId="2254"/>
    <cellStyle name="Normal 2 26 13 2" xfId="2255"/>
    <cellStyle name="Normal 2 26 13 3" xfId="2256"/>
    <cellStyle name="Normal 2 26 14" xfId="2257"/>
    <cellStyle name="Normal 2 26 14 2" xfId="2258"/>
    <cellStyle name="Normal 2 26 14 3" xfId="2259"/>
    <cellStyle name="Normal 2 26 15" xfId="2260"/>
    <cellStyle name="Normal 2 26 15 2" xfId="2261"/>
    <cellStyle name="Normal 2 26 15 3" xfId="2262"/>
    <cellStyle name="Normal 2 26 16" xfId="2263"/>
    <cellStyle name="Normal 2 26 16 2" xfId="2264"/>
    <cellStyle name="Normal 2 26 16 3" xfId="2265"/>
    <cellStyle name="Normal 2 26 17" xfId="2266"/>
    <cellStyle name="Normal 2 26 17 2" xfId="2267"/>
    <cellStyle name="Normal 2 26 17 3" xfId="2268"/>
    <cellStyle name="Normal 2 26 18" xfId="2269"/>
    <cellStyle name="Normal 2 26 18 2" xfId="2270"/>
    <cellStyle name="Normal 2 26 18 3" xfId="2271"/>
    <cellStyle name="Normal 2 26 19" xfId="2272"/>
    <cellStyle name="Normal 2 26 19 2" xfId="2273"/>
    <cellStyle name="Normal 2 26 19 3" xfId="2274"/>
    <cellStyle name="Normal 2 26 2" xfId="2275"/>
    <cellStyle name="Normal 2 26 2 2" xfId="2276"/>
    <cellStyle name="Normal 2 26 2 3" xfId="2277"/>
    <cellStyle name="Normal 2 26 20" xfId="2278"/>
    <cellStyle name="Normal 2 26 20 2" xfId="2279"/>
    <cellStyle name="Normal 2 26 20 3" xfId="2280"/>
    <cellStyle name="Normal 2 26 21" xfId="2281"/>
    <cellStyle name="Normal 2 26 21 2" xfId="2282"/>
    <cellStyle name="Normal 2 26 21 3" xfId="2283"/>
    <cellStyle name="Normal 2 26 22" xfId="2284"/>
    <cellStyle name="Normal 2 26 22 2" xfId="2285"/>
    <cellStyle name="Normal 2 26 22 3" xfId="2286"/>
    <cellStyle name="Normal 2 26 23" xfId="2287"/>
    <cellStyle name="Normal 2 26 23 2" xfId="2288"/>
    <cellStyle name="Normal 2 26 23 3" xfId="2289"/>
    <cellStyle name="Normal 2 26 24" xfId="2290"/>
    <cellStyle name="Normal 2 26 25" xfId="2291"/>
    <cellStyle name="Normal 2 26 3" xfId="2292"/>
    <cellStyle name="Normal 2 26 3 2" xfId="2293"/>
    <cellStyle name="Normal 2 26 3 3" xfId="2294"/>
    <cellStyle name="Normal 2 26 4" xfId="2295"/>
    <cellStyle name="Normal 2 26 4 2" xfId="2296"/>
    <cellStyle name="Normal 2 26 4 3" xfId="2297"/>
    <cellStyle name="Normal 2 26 5" xfId="2298"/>
    <cellStyle name="Normal 2 26 5 2" xfId="2299"/>
    <cellStyle name="Normal 2 26 5 3" xfId="2300"/>
    <cellStyle name="Normal 2 26 6" xfId="2301"/>
    <cellStyle name="Normal 2 26 6 2" xfId="2302"/>
    <cellStyle name="Normal 2 26 6 3" xfId="2303"/>
    <cellStyle name="Normal 2 26 7" xfId="2304"/>
    <cellStyle name="Normal 2 26 7 2" xfId="2305"/>
    <cellStyle name="Normal 2 26 7 3" xfId="2306"/>
    <cellStyle name="Normal 2 26 8" xfId="2307"/>
    <cellStyle name="Normal 2 26 8 2" xfId="2308"/>
    <cellStyle name="Normal 2 26 8 3" xfId="2309"/>
    <cellStyle name="Normal 2 26 9" xfId="2310"/>
    <cellStyle name="Normal 2 26 9 2" xfId="2311"/>
    <cellStyle name="Normal 2 26 9 3" xfId="2312"/>
    <cellStyle name="Normal 2 27" xfId="2313"/>
    <cellStyle name="Normal 2 27 10" xfId="2314"/>
    <cellStyle name="Normal 2 27 10 2" xfId="2315"/>
    <cellStyle name="Normal 2 27 10 3" xfId="2316"/>
    <cellStyle name="Normal 2 27 11" xfId="2317"/>
    <cellStyle name="Normal 2 27 11 2" xfId="2318"/>
    <cellStyle name="Normal 2 27 11 3" xfId="2319"/>
    <cellStyle name="Normal 2 27 12" xfId="2320"/>
    <cellStyle name="Normal 2 27 12 2" xfId="2321"/>
    <cellStyle name="Normal 2 27 12 3" xfId="2322"/>
    <cellStyle name="Normal 2 27 13" xfId="2323"/>
    <cellStyle name="Normal 2 27 13 2" xfId="2324"/>
    <cellStyle name="Normal 2 27 13 3" xfId="2325"/>
    <cellStyle name="Normal 2 27 14" xfId="2326"/>
    <cellStyle name="Normal 2 27 14 2" xfId="2327"/>
    <cellStyle name="Normal 2 27 14 3" xfId="2328"/>
    <cellStyle name="Normal 2 27 15" xfId="2329"/>
    <cellStyle name="Normal 2 27 15 2" xfId="2330"/>
    <cellStyle name="Normal 2 27 15 3" xfId="2331"/>
    <cellStyle name="Normal 2 27 16" xfId="2332"/>
    <cellStyle name="Normal 2 27 16 2" xfId="2333"/>
    <cellStyle name="Normal 2 27 16 3" xfId="2334"/>
    <cellStyle name="Normal 2 27 17" xfId="2335"/>
    <cellStyle name="Normal 2 27 17 2" xfId="2336"/>
    <cellStyle name="Normal 2 27 17 3" xfId="2337"/>
    <cellStyle name="Normal 2 27 18" xfId="2338"/>
    <cellStyle name="Normal 2 27 18 2" xfId="2339"/>
    <cellStyle name="Normal 2 27 18 3" xfId="2340"/>
    <cellStyle name="Normal 2 27 19" xfId="2341"/>
    <cellStyle name="Normal 2 27 19 2" xfId="2342"/>
    <cellStyle name="Normal 2 27 19 3" xfId="2343"/>
    <cellStyle name="Normal 2 27 2" xfId="2344"/>
    <cellStyle name="Normal 2 27 2 2" xfId="2345"/>
    <cellStyle name="Normal 2 27 2 3" xfId="2346"/>
    <cellStyle name="Normal 2 27 20" xfId="2347"/>
    <cellStyle name="Normal 2 27 20 2" xfId="2348"/>
    <cellStyle name="Normal 2 27 20 3" xfId="2349"/>
    <cellStyle name="Normal 2 27 21" xfId="2350"/>
    <cellStyle name="Normal 2 27 21 2" xfId="2351"/>
    <cellStyle name="Normal 2 27 21 3" xfId="2352"/>
    <cellStyle name="Normal 2 27 22" xfId="2353"/>
    <cellStyle name="Normal 2 27 22 2" xfId="2354"/>
    <cellStyle name="Normal 2 27 22 3" xfId="2355"/>
    <cellStyle name="Normal 2 27 23" xfId="2356"/>
    <cellStyle name="Normal 2 27 23 2" xfId="2357"/>
    <cellStyle name="Normal 2 27 23 3" xfId="2358"/>
    <cellStyle name="Normal 2 27 24" xfId="2359"/>
    <cellStyle name="Normal 2 27 25" xfId="2360"/>
    <cellStyle name="Normal 2 27 3" xfId="2361"/>
    <cellStyle name="Normal 2 27 3 2" xfId="2362"/>
    <cellStyle name="Normal 2 27 3 3" xfId="2363"/>
    <cellStyle name="Normal 2 27 4" xfId="2364"/>
    <cellStyle name="Normal 2 27 4 2" xfId="2365"/>
    <cellStyle name="Normal 2 27 4 3" xfId="2366"/>
    <cellStyle name="Normal 2 27 5" xfId="2367"/>
    <cellStyle name="Normal 2 27 5 2" xfId="2368"/>
    <cellStyle name="Normal 2 27 5 3" xfId="2369"/>
    <cellStyle name="Normal 2 27 6" xfId="2370"/>
    <cellStyle name="Normal 2 27 6 2" xfId="2371"/>
    <cellStyle name="Normal 2 27 6 3" xfId="2372"/>
    <cellStyle name="Normal 2 27 7" xfId="2373"/>
    <cellStyle name="Normal 2 27 7 2" xfId="2374"/>
    <cellStyle name="Normal 2 27 7 3" xfId="2375"/>
    <cellStyle name="Normal 2 27 8" xfId="2376"/>
    <cellStyle name="Normal 2 27 8 2" xfId="2377"/>
    <cellStyle name="Normal 2 27 8 3" xfId="2378"/>
    <cellStyle name="Normal 2 27 9" xfId="2379"/>
    <cellStyle name="Normal 2 27 9 2" xfId="2380"/>
    <cellStyle name="Normal 2 27 9 3" xfId="2381"/>
    <cellStyle name="Normal 2 28" xfId="2382"/>
    <cellStyle name="Normal 2 28 10" xfId="2383"/>
    <cellStyle name="Normal 2 28 10 2" xfId="2384"/>
    <cellStyle name="Normal 2 28 10 3" xfId="2385"/>
    <cellStyle name="Normal 2 28 11" xfId="2386"/>
    <cellStyle name="Normal 2 28 11 2" xfId="2387"/>
    <cellStyle name="Normal 2 28 11 3" xfId="2388"/>
    <cellStyle name="Normal 2 28 12" xfId="2389"/>
    <cellStyle name="Normal 2 28 12 2" xfId="2390"/>
    <cellStyle name="Normal 2 28 12 3" xfId="2391"/>
    <cellStyle name="Normal 2 28 13" xfId="2392"/>
    <cellStyle name="Normal 2 28 13 2" xfId="2393"/>
    <cellStyle name="Normal 2 28 13 3" xfId="2394"/>
    <cellStyle name="Normal 2 28 14" xfId="2395"/>
    <cellStyle name="Normal 2 28 14 2" xfId="2396"/>
    <cellStyle name="Normal 2 28 14 3" xfId="2397"/>
    <cellStyle name="Normal 2 28 15" xfId="2398"/>
    <cellStyle name="Normal 2 28 15 2" xfId="2399"/>
    <cellStyle name="Normal 2 28 15 3" xfId="2400"/>
    <cellStyle name="Normal 2 28 16" xfId="2401"/>
    <cellStyle name="Normal 2 28 16 2" xfId="2402"/>
    <cellStyle name="Normal 2 28 16 3" xfId="2403"/>
    <cellStyle name="Normal 2 28 17" xfId="2404"/>
    <cellStyle name="Normal 2 28 17 2" xfId="2405"/>
    <cellStyle name="Normal 2 28 17 3" xfId="2406"/>
    <cellStyle name="Normal 2 28 18" xfId="2407"/>
    <cellStyle name="Normal 2 28 18 2" xfId="2408"/>
    <cellStyle name="Normal 2 28 18 3" xfId="2409"/>
    <cellStyle name="Normal 2 28 19" xfId="2410"/>
    <cellStyle name="Normal 2 28 19 2" xfId="2411"/>
    <cellStyle name="Normal 2 28 19 3" xfId="2412"/>
    <cellStyle name="Normal 2 28 2" xfId="2413"/>
    <cellStyle name="Normal 2 28 2 2" xfId="2414"/>
    <cellStyle name="Normal 2 28 2 3" xfId="2415"/>
    <cellStyle name="Normal 2 28 20" xfId="2416"/>
    <cellStyle name="Normal 2 28 20 2" xfId="2417"/>
    <cellStyle name="Normal 2 28 20 3" xfId="2418"/>
    <cellStyle name="Normal 2 28 21" xfId="2419"/>
    <cellStyle name="Normal 2 28 21 2" xfId="2420"/>
    <cellStyle name="Normal 2 28 21 3" xfId="2421"/>
    <cellStyle name="Normal 2 28 22" xfId="2422"/>
    <cellStyle name="Normal 2 28 22 2" xfId="2423"/>
    <cellStyle name="Normal 2 28 22 3" xfId="2424"/>
    <cellStyle name="Normal 2 28 23" xfId="2425"/>
    <cellStyle name="Normal 2 28 23 2" xfId="2426"/>
    <cellStyle name="Normal 2 28 23 3" xfId="2427"/>
    <cellStyle name="Normal 2 28 24" xfId="2428"/>
    <cellStyle name="Normal 2 28 25" xfId="2429"/>
    <cellStyle name="Normal 2 28 3" xfId="2430"/>
    <cellStyle name="Normal 2 28 3 2" xfId="2431"/>
    <cellStyle name="Normal 2 28 3 3" xfId="2432"/>
    <cellStyle name="Normal 2 28 4" xfId="2433"/>
    <cellStyle name="Normal 2 28 4 2" xfId="2434"/>
    <cellStyle name="Normal 2 28 4 3" xfId="2435"/>
    <cellStyle name="Normal 2 28 5" xfId="2436"/>
    <cellStyle name="Normal 2 28 5 2" xfId="2437"/>
    <cellStyle name="Normal 2 28 5 3" xfId="2438"/>
    <cellStyle name="Normal 2 28 6" xfId="2439"/>
    <cellStyle name="Normal 2 28 6 2" xfId="2440"/>
    <cellStyle name="Normal 2 28 6 3" xfId="2441"/>
    <cellStyle name="Normal 2 28 7" xfId="2442"/>
    <cellStyle name="Normal 2 28 7 2" xfId="2443"/>
    <cellStyle name="Normal 2 28 7 3" xfId="2444"/>
    <cellStyle name="Normal 2 28 8" xfId="2445"/>
    <cellStyle name="Normal 2 28 8 2" xfId="2446"/>
    <cellStyle name="Normal 2 28 8 3" xfId="2447"/>
    <cellStyle name="Normal 2 28 9" xfId="2448"/>
    <cellStyle name="Normal 2 28 9 2" xfId="2449"/>
    <cellStyle name="Normal 2 28 9 3" xfId="2450"/>
    <cellStyle name="Normal 2 29" xfId="2451"/>
    <cellStyle name="Normal 2 29 10" xfId="2452"/>
    <cellStyle name="Normal 2 29 10 2" xfId="2453"/>
    <cellStyle name="Normal 2 29 10 3" xfId="2454"/>
    <cellStyle name="Normal 2 29 11" xfId="2455"/>
    <cellStyle name="Normal 2 29 11 2" xfId="2456"/>
    <cellStyle name="Normal 2 29 11 3" xfId="2457"/>
    <cellStyle name="Normal 2 29 12" xfId="2458"/>
    <cellStyle name="Normal 2 29 12 2" xfId="2459"/>
    <cellStyle name="Normal 2 29 12 3" xfId="2460"/>
    <cellStyle name="Normal 2 29 13" xfId="2461"/>
    <cellStyle name="Normal 2 29 13 2" xfId="2462"/>
    <cellStyle name="Normal 2 29 13 3" xfId="2463"/>
    <cellStyle name="Normal 2 29 14" xfId="2464"/>
    <cellStyle name="Normal 2 29 14 2" xfId="2465"/>
    <cellStyle name="Normal 2 29 14 3" xfId="2466"/>
    <cellStyle name="Normal 2 29 15" xfId="2467"/>
    <cellStyle name="Normal 2 29 15 2" xfId="2468"/>
    <cellStyle name="Normal 2 29 15 3" xfId="2469"/>
    <cellStyle name="Normal 2 29 16" xfId="2470"/>
    <cellStyle name="Normal 2 29 16 2" xfId="2471"/>
    <cellStyle name="Normal 2 29 16 3" xfId="2472"/>
    <cellStyle name="Normal 2 29 17" xfId="2473"/>
    <cellStyle name="Normal 2 29 17 2" xfId="2474"/>
    <cellStyle name="Normal 2 29 17 3" xfId="2475"/>
    <cellStyle name="Normal 2 29 18" xfId="2476"/>
    <cellStyle name="Normal 2 29 18 2" xfId="2477"/>
    <cellStyle name="Normal 2 29 18 3" xfId="2478"/>
    <cellStyle name="Normal 2 29 19" xfId="2479"/>
    <cellStyle name="Normal 2 29 19 2" xfId="2480"/>
    <cellStyle name="Normal 2 29 19 3" xfId="2481"/>
    <cellStyle name="Normal 2 29 2" xfId="2482"/>
    <cellStyle name="Normal 2 29 2 2" xfId="2483"/>
    <cellStyle name="Normal 2 29 2 3" xfId="2484"/>
    <cellStyle name="Normal 2 29 20" xfId="2485"/>
    <cellStyle name="Normal 2 29 20 2" xfId="2486"/>
    <cellStyle name="Normal 2 29 20 3" xfId="2487"/>
    <cellStyle name="Normal 2 29 21" xfId="2488"/>
    <cellStyle name="Normal 2 29 21 2" xfId="2489"/>
    <cellStyle name="Normal 2 29 21 3" xfId="2490"/>
    <cellStyle name="Normal 2 29 22" xfId="2491"/>
    <cellStyle name="Normal 2 29 22 2" xfId="2492"/>
    <cellStyle name="Normal 2 29 22 3" xfId="2493"/>
    <cellStyle name="Normal 2 29 23" xfId="2494"/>
    <cellStyle name="Normal 2 29 23 2" xfId="2495"/>
    <cellStyle name="Normal 2 29 23 3" xfId="2496"/>
    <cellStyle name="Normal 2 29 24" xfId="2497"/>
    <cellStyle name="Normal 2 29 25" xfId="2498"/>
    <cellStyle name="Normal 2 29 3" xfId="2499"/>
    <cellStyle name="Normal 2 29 3 2" xfId="2500"/>
    <cellStyle name="Normal 2 29 3 3" xfId="2501"/>
    <cellStyle name="Normal 2 29 4" xfId="2502"/>
    <cellStyle name="Normal 2 29 4 2" xfId="2503"/>
    <cellStyle name="Normal 2 29 4 3" xfId="2504"/>
    <cellStyle name="Normal 2 29 5" xfId="2505"/>
    <cellStyle name="Normal 2 29 5 2" xfId="2506"/>
    <cellStyle name="Normal 2 29 5 3" xfId="2507"/>
    <cellStyle name="Normal 2 29 6" xfId="2508"/>
    <cellStyle name="Normal 2 29 6 2" xfId="2509"/>
    <cellStyle name="Normal 2 29 6 3" xfId="2510"/>
    <cellStyle name="Normal 2 29 7" xfId="2511"/>
    <cellStyle name="Normal 2 29 7 2" xfId="2512"/>
    <cellStyle name="Normal 2 29 7 3" xfId="2513"/>
    <cellStyle name="Normal 2 29 8" xfId="2514"/>
    <cellStyle name="Normal 2 29 8 2" xfId="2515"/>
    <cellStyle name="Normal 2 29 8 3" xfId="2516"/>
    <cellStyle name="Normal 2 29 9" xfId="2517"/>
    <cellStyle name="Normal 2 29 9 2" xfId="2518"/>
    <cellStyle name="Normal 2 29 9 3" xfId="2519"/>
    <cellStyle name="Normal 2 3" xfId="54"/>
    <cellStyle name="Normal 2 3 10" xfId="2520"/>
    <cellStyle name="Normal 2 3 10 2" xfId="2521"/>
    <cellStyle name="Normal 2 3 10 3" xfId="2522"/>
    <cellStyle name="Normal 2 3 11" xfId="2523"/>
    <cellStyle name="Normal 2 3 11 2" xfId="2524"/>
    <cellStyle name="Normal 2 3 11 3" xfId="2525"/>
    <cellStyle name="Normal 2 3 12" xfId="2526"/>
    <cellStyle name="Normal 2 3 12 2" xfId="2527"/>
    <cellStyle name="Normal 2 3 12 3" xfId="2528"/>
    <cellStyle name="Normal 2 3 13" xfId="2529"/>
    <cellStyle name="Normal 2 3 13 2" xfId="2530"/>
    <cellStyle name="Normal 2 3 13 3" xfId="2531"/>
    <cellStyle name="Normal 2 3 14" xfId="2532"/>
    <cellStyle name="Normal 2 3 14 2" xfId="2533"/>
    <cellStyle name="Normal 2 3 14 3" xfId="2534"/>
    <cellStyle name="Normal 2 3 15" xfId="2535"/>
    <cellStyle name="Normal 2 3 15 2" xfId="2536"/>
    <cellStyle name="Normal 2 3 15 3" xfId="2537"/>
    <cellStyle name="Normal 2 3 16" xfId="2538"/>
    <cellStyle name="Normal 2 3 16 2" xfId="2539"/>
    <cellStyle name="Normal 2 3 16 3" xfId="2540"/>
    <cellStyle name="Normal 2 3 17" xfId="2541"/>
    <cellStyle name="Normal 2 3 17 2" xfId="2542"/>
    <cellStyle name="Normal 2 3 17 3" xfId="2543"/>
    <cellStyle name="Normal 2 3 18" xfId="2544"/>
    <cellStyle name="Normal 2 3 19" xfId="2545"/>
    <cellStyle name="Normal 2 3 2" xfId="2546"/>
    <cellStyle name="Normal 2 3 2 2" xfId="2547"/>
    <cellStyle name="Normal 2 3 2 3" xfId="2548"/>
    <cellStyle name="Normal 2 3 2 4" xfId="7609"/>
    <cellStyle name="Normal 2 3 20" xfId="2549"/>
    <cellStyle name="Normal 2 3 21" xfId="2550"/>
    <cellStyle name="Normal 2 3 22" xfId="2551"/>
    <cellStyle name="Normal 2 3 23" xfId="7608"/>
    <cellStyle name="Normal 2 3 3" xfId="2552"/>
    <cellStyle name="Normal 2 3 3 2" xfId="2553"/>
    <cellStyle name="Normal 2 3 3 3" xfId="2554"/>
    <cellStyle name="Normal 2 3 3 4" xfId="7610"/>
    <cellStyle name="Normal 2 3 4" xfId="2555"/>
    <cellStyle name="Normal 2 3 4 2" xfId="2556"/>
    <cellStyle name="Normal 2 3 4 3" xfId="2557"/>
    <cellStyle name="Normal 2 3 5" xfId="2558"/>
    <cellStyle name="Normal 2 3 5 2" xfId="2559"/>
    <cellStyle name="Normal 2 3 5 3" xfId="2560"/>
    <cellStyle name="Normal 2 3 6" xfId="2561"/>
    <cellStyle name="Normal 2 3 6 2" xfId="2562"/>
    <cellStyle name="Normal 2 3 6 3" xfId="2563"/>
    <cellStyle name="Normal 2 3 7" xfId="2564"/>
    <cellStyle name="Normal 2 3 7 2" xfId="2565"/>
    <cellStyle name="Normal 2 3 7 3" xfId="2566"/>
    <cellStyle name="Normal 2 3 8" xfId="2567"/>
    <cellStyle name="Normal 2 3 8 2" xfId="2568"/>
    <cellStyle name="Normal 2 3 8 3" xfId="2569"/>
    <cellStyle name="Normal 2 3 9" xfId="2570"/>
    <cellStyle name="Normal 2 3 9 2" xfId="2571"/>
    <cellStyle name="Normal 2 3 9 3" xfId="2572"/>
    <cellStyle name="Normal 2 30" xfId="2573"/>
    <cellStyle name="Normal 2 30 10" xfId="2574"/>
    <cellStyle name="Normal 2 30 10 2" xfId="2575"/>
    <cellStyle name="Normal 2 30 10 3" xfId="2576"/>
    <cellStyle name="Normal 2 30 11" xfId="2577"/>
    <cellStyle name="Normal 2 30 11 2" xfId="2578"/>
    <cellStyle name="Normal 2 30 11 3" xfId="2579"/>
    <cellStyle name="Normal 2 30 12" xfId="2580"/>
    <cellStyle name="Normal 2 30 12 2" xfId="2581"/>
    <cellStyle name="Normal 2 30 12 3" xfId="2582"/>
    <cellStyle name="Normal 2 30 13" xfId="2583"/>
    <cellStyle name="Normal 2 30 13 2" xfId="2584"/>
    <cellStyle name="Normal 2 30 13 3" xfId="2585"/>
    <cellStyle name="Normal 2 30 14" xfId="2586"/>
    <cellStyle name="Normal 2 30 14 2" xfId="2587"/>
    <cellStyle name="Normal 2 30 14 3" xfId="2588"/>
    <cellStyle name="Normal 2 30 15" xfId="2589"/>
    <cellStyle name="Normal 2 30 15 2" xfId="2590"/>
    <cellStyle name="Normal 2 30 15 3" xfId="2591"/>
    <cellStyle name="Normal 2 30 16" xfId="2592"/>
    <cellStyle name="Normal 2 30 16 2" xfId="2593"/>
    <cellStyle name="Normal 2 30 16 3" xfId="2594"/>
    <cellStyle name="Normal 2 30 17" xfId="2595"/>
    <cellStyle name="Normal 2 30 17 2" xfId="2596"/>
    <cellStyle name="Normal 2 30 17 3" xfId="2597"/>
    <cellStyle name="Normal 2 30 18" xfId="2598"/>
    <cellStyle name="Normal 2 30 18 2" xfId="2599"/>
    <cellStyle name="Normal 2 30 18 3" xfId="2600"/>
    <cellStyle name="Normal 2 30 19" xfId="2601"/>
    <cellStyle name="Normal 2 30 19 2" xfId="2602"/>
    <cellStyle name="Normal 2 30 19 3" xfId="2603"/>
    <cellStyle name="Normal 2 30 2" xfId="2604"/>
    <cellStyle name="Normal 2 30 2 2" xfId="2605"/>
    <cellStyle name="Normal 2 30 2 3" xfId="2606"/>
    <cellStyle name="Normal 2 30 20" xfId="2607"/>
    <cellStyle name="Normal 2 30 20 2" xfId="2608"/>
    <cellStyle name="Normal 2 30 20 3" xfId="2609"/>
    <cellStyle name="Normal 2 30 21" xfId="2610"/>
    <cellStyle name="Normal 2 30 21 2" xfId="2611"/>
    <cellStyle name="Normal 2 30 21 3" xfId="2612"/>
    <cellStyle name="Normal 2 30 22" xfId="2613"/>
    <cellStyle name="Normal 2 30 22 2" xfId="2614"/>
    <cellStyle name="Normal 2 30 22 3" xfId="2615"/>
    <cellStyle name="Normal 2 30 23" xfId="2616"/>
    <cellStyle name="Normal 2 30 23 2" xfId="2617"/>
    <cellStyle name="Normal 2 30 23 3" xfId="2618"/>
    <cellStyle name="Normal 2 30 24" xfId="2619"/>
    <cellStyle name="Normal 2 30 25" xfId="2620"/>
    <cellStyle name="Normal 2 30 3" xfId="2621"/>
    <cellStyle name="Normal 2 30 3 2" xfId="2622"/>
    <cellStyle name="Normal 2 30 3 3" xfId="2623"/>
    <cellStyle name="Normal 2 30 4" xfId="2624"/>
    <cellStyle name="Normal 2 30 4 2" xfId="2625"/>
    <cellStyle name="Normal 2 30 4 3" xfId="2626"/>
    <cellStyle name="Normal 2 30 5" xfId="2627"/>
    <cellStyle name="Normal 2 30 5 2" xfId="2628"/>
    <cellStyle name="Normal 2 30 5 3" xfId="2629"/>
    <cellStyle name="Normal 2 30 6" xfId="2630"/>
    <cellStyle name="Normal 2 30 6 2" xfId="2631"/>
    <cellStyle name="Normal 2 30 6 3" xfId="2632"/>
    <cellStyle name="Normal 2 30 7" xfId="2633"/>
    <cellStyle name="Normal 2 30 7 2" xfId="2634"/>
    <cellStyle name="Normal 2 30 7 3" xfId="2635"/>
    <cellStyle name="Normal 2 30 8" xfId="2636"/>
    <cellStyle name="Normal 2 30 8 2" xfId="2637"/>
    <cellStyle name="Normal 2 30 8 3" xfId="2638"/>
    <cellStyle name="Normal 2 30 9" xfId="2639"/>
    <cellStyle name="Normal 2 30 9 2" xfId="2640"/>
    <cellStyle name="Normal 2 30 9 3" xfId="2641"/>
    <cellStyle name="Normal 2 31" xfId="2642"/>
    <cellStyle name="Normal 2 31 10" xfId="2643"/>
    <cellStyle name="Normal 2 31 10 2" xfId="2644"/>
    <cellStyle name="Normal 2 31 10 3" xfId="2645"/>
    <cellStyle name="Normal 2 31 11" xfId="2646"/>
    <cellStyle name="Normal 2 31 11 2" xfId="2647"/>
    <cellStyle name="Normal 2 31 11 3" xfId="2648"/>
    <cellStyle name="Normal 2 31 12" xfId="2649"/>
    <cellStyle name="Normal 2 31 12 2" xfId="2650"/>
    <cellStyle name="Normal 2 31 12 3" xfId="2651"/>
    <cellStyle name="Normal 2 31 13" xfId="2652"/>
    <cellStyle name="Normal 2 31 13 2" xfId="2653"/>
    <cellStyle name="Normal 2 31 13 3" xfId="2654"/>
    <cellStyle name="Normal 2 31 14" xfId="2655"/>
    <cellStyle name="Normal 2 31 14 2" xfId="2656"/>
    <cellStyle name="Normal 2 31 14 3" xfId="2657"/>
    <cellStyle name="Normal 2 31 15" xfId="2658"/>
    <cellStyle name="Normal 2 31 15 2" xfId="2659"/>
    <cellStyle name="Normal 2 31 15 3" xfId="2660"/>
    <cellStyle name="Normal 2 31 16" xfId="2661"/>
    <cellStyle name="Normal 2 31 16 2" xfId="2662"/>
    <cellStyle name="Normal 2 31 16 3" xfId="2663"/>
    <cellStyle name="Normal 2 31 17" xfId="2664"/>
    <cellStyle name="Normal 2 31 17 2" xfId="2665"/>
    <cellStyle name="Normal 2 31 17 3" xfId="2666"/>
    <cellStyle name="Normal 2 31 18" xfId="2667"/>
    <cellStyle name="Normal 2 31 18 2" xfId="2668"/>
    <cellStyle name="Normal 2 31 18 3" xfId="2669"/>
    <cellStyle name="Normal 2 31 19" xfId="2670"/>
    <cellStyle name="Normal 2 31 19 2" xfId="2671"/>
    <cellStyle name="Normal 2 31 19 3" xfId="2672"/>
    <cellStyle name="Normal 2 31 2" xfId="2673"/>
    <cellStyle name="Normal 2 31 2 2" xfId="2674"/>
    <cellStyle name="Normal 2 31 2 3" xfId="2675"/>
    <cellStyle name="Normal 2 31 20" xfId="2676"/>
    <cellStyle name="Normal 2 31 20 2" xfId="2677"/>
    <cellStyle name="Normal 2 31 20 3" xfId="2678"/>
    <cellStyle name="Normal 2 31 21" xfId="2679"/>
    <cellStyle name="Normal 2 31 21 2" xfId="2680"/>
    <cellStyle name="Normal 2 31 21 3" xfId="2681"/>
    <cellStyle name="Normal 2 31 22" xfId="2682"/>
    <cellStyle name="Normal 2 31 22 2" xfId="2683"/>
    <cellStyle name="Normal 2 31 22 3" xfId="2684"/>
    <cellStyle name="Normal 2 31 23" xfId="2685"/>
    <cellStyle name="Normal 2 31 23 2" xfId="2686"/>
    <cellStyle name="Normal 2 31 23 3" xfId="2687"/>
    <cellStyle name="Normal 2 31 24" xfId="2688"/>
    <cellStyle name="Normal 2 31 25" xfId="2689"/>
    <cellStyle name="Normal 2 31 3" xfId="2690"/>
    <cellStyle name="Normal 2 31 3 2" xfId="2691"/>
    <cellStyle name="Normal 2 31 3 3" xfId="2692"/>
    <cellStyle name="Normal 2 31 4" xfId="2693"/>
    <cellStyle name="Normal 2 31 4 2" xfId="2694"/>
    <cellStyle name="Normal 2 31 4 3" xfId="2695"/>
    <cellStyle name="Normal 2 31 5" xfId="2696"/>
    <cellStyle name="Normal 2 31 5 2" xfId="2697"/>
    <cellStyle name="Normal 2 31 5 3" xfId="2698"/>
    <cellStyle name="Normal 2 31 6" xfId="2699"/>
    <cellStyle name="Normal 2 31 6 2" xfId="2700"/>
    <cellStyle name="Normal 2 31 6 3" xfId="2701"/>
    <cellStyle name="Normal 2 31 7" xfId="2702"/>
    <cellStyle name="Normal 2 31 7 2" xfId="2703"/>
    <cellStyle name="Normal 2 31 7 3" xfId="2704"/>
    <cellStyle name="Normal 2 31 8" xfId="2705"/>
    <cellStyle name="Normal 2 31 8 2" xfId="2706"/>
    <cellStyle name="Normal 2 31 8 3" xfId="2707"/>
    <cellStyle name="Normal 2 31 9" xfId="2708"/>
    <cellStyle name="Normal 2 31 9 2" xfId="2709"/>
    <cellStyle name="Normal 2 31 9 3" xfId="2710"/>
    <cellStyle name="Normal 2 32" xfId="2711"/>
    <cellStyle name="Normal 2 32 10" xfId="2712"/>
    <cellStyle name="Normal 2 32 10 2" xfId="2713"/>
    <cellStyle name="Normal 2 32 10 3" xfId="2714"/>
    <cellStyle name="Normal 2 32 11" xfId="2715"/>
    <cellStyle name="Normal 2 32 11 2" xfId="2716"/>
    <cellStyle name="Normal 2 32 11 3" xfId="2717"/>
    <cellStyle name="Normal 2 32 12" xfId="2718"/>
    <cellStyle name="Normal 2 32 12 2" xfId="2719"/>
    <cellStyle name="Normal 2 32 12 3" xfId="2720"/>
    <cellStyle name="Normal 2 32 13" xfId="2721"/>
    <cellStyle name="Normal 2 32 13 2" xfId="2722"/>
    <cellStyle name="Normal 2 32 13 3" xfId="2723"/>
    <cellStyle name="Normal 2 32 14" xfId="2724"/>
    <cellStyle name="Normal 2 32 14 2" xfId="2725"/>
    <cellStyle name="Normal 2 32 14 3" xfId="2726"/>
    <cellStyle name="Normal 2 32 15" xfId="2727"/>
    <cellStyle name="Normal 2 32 15 2" xfId="2728"/>
    <cellStyle name="Normal 2 32 15 3" xfId="2729"/>
    <cellStyle name="Normal 2 32 16" xfId="2730"/>
    <cellStyle name="Normal 2 32 16 2" xfId="2731"/>
    <cellStyle name="Normal 2 32 16 3" xfId="2732"/>
    <cellStyle name="Normal 2 32 17" xfId="2733"/>
    <cellStyle name="Normal 2 32 17 2" xfId="2734"/>
    <cellStyle name="Normal 2 32 17 3" xfId="2735"/>
    <cellStyle name="Normal 2 32 18" xfId="2736"/>
    <cellStyle name="Normal 2 32 18 2" xfId="2737"/>
    <cellStyle name="Normal 2 32 18 3" xfId="2738"/>
    <cellStyle name="Normal 2 32 19" xfId="2739"/>
    <cellStyle name="Normal 2 32 19 2" xfId="2740"/>
    <cellStyle name="Normal 2 32 19 3" xfId="2741"/>
    <cellStyle name="Normal 2 32 2" xfId="2742"/>
    <cellStyle name="Normal 2 32 2 2" xfId="2743"/>
    <cellStyle name="Normal 2 32 2 3" xfId="2744"/>
    <cellStyle name="Normal 2 32 20" xfId="2745"/>
    <cellStyle name="Normal 2 32 20 2" xfId="2746"/>
    <cellStyle name="Normal 2 32 20 3" xfId="2747"/>
    <cellStyle name="Normal 2 32 21" xfId="2748"/>
    <cellStyle name="Normal 2 32 21 2" xfId="2749"/>
    <cellStyle name="Normal 2 32 21 3" xfId="2750"/>
    <cellStyle name="Normal 2 32 22" xfId="2751"/>
    <cellStyle name="Normal 2 32 22 2" xfId="2752"/>
    <cellStyle name="Normal 2 32 22 3" xfId="2753"/>
    <cellStyle name="Normal 2 32 23" xfId="2754"/>
    <cellStyle name="Normal 2 32 23 2" xfId="2755"/>
    <cellStyle name="Normal 2 32 23 3" xfId="2756"/>
    <cellStyle name="Normal 2 32 24" xfId="2757"/>
    <cellStyle name="Normal 2 32 25" xfId="2758"/>
    <cellStyle name="Normal 2 32 3" xfId="2759"/>
    <cellStyle name="Normal 2 32 3 2" xfId="2760"/>
    <cellStyle name="Normal 2 32 3 3" xfId="2761"/>
    <cellStyle name="Normal 2 32 4" xfId="2762"/>
    <cellStyle name="Normal 2 32 4 2" xfId="2763"/>
    <cellStyle name="Normal 2 32 4 3" xfId="2764"/>
    <cellStyle name="Normal 2 32 5" xfId="2765"/>
    <cellStyle name="Normal 2 32 5 2" xfId="2766"/>
    <cellStyle name="Normal 2 32 5 3" xfId="2767"/>
    <cellStyle name="Normal 2 32 6" xfId="2768"/>
    <cellStyle name="Normal 2 32 6 2" xfId="2769"/>
    <cellStyle name="Normal 2 32 6 3" xfId="2770"/>
    <cellStyle name="Normal 2 32 7" xfId="2771"/>
    <cellStyle name="Normal 2 32 7 2" xfId="2772"/>
    <cellStyle name="Normal 2 32 7 3" xfId="2773"/>
    <cellStyle name="Normal 2 32 8" xfId="2774"/>
    <cellStyle name="Normal 2 32 8 2" xfId="2775"/>
    <cellStyle name="Normal 2 32 8 3" xfId="2776"/>
    <cellStyle name="Normal 2 32 9" xfId="2777"/>
    <cellStyle name="Normal 2 32 9 2" xfId="2778"/>
    <cellStyle name="Normal 2 32 9 3" xfId="2779"/>
    <cellStyle name="Normal 2 33" xfId="2780"/>
    <cellStyle name="Normal 2 33 10" xfId="2781"/>
    <cellStyle name="Normal 2 33 10 2" xfId="2782"/>
    <cellStyle name="Normal 2 33 10 3" xfId="2783"/>
    <cellStyle name="Normal 2 33 11" xfId="2784"/>
    <cellStyle name="Normal 2 33 11 2" xfId="2785"/>
    <cellStyle name="Normal 2 33 11 3" xfId="2786"/>
    <cellStyle name="Normal 2 33 12" xfId="2787"/>
    <cellStyle name="Normal 2 33 12 2" xfId="2788"/>
    <cellStyle name="Normal 2 33 12 3" xfId="2789"/>
    <cellStyle name="Normal 2 33 13" xfId="2790"/>
    <cellStyle name="Normal 2 33 13 2" xfId="2791"/>
    <cellStyle name="Normal 2 33 13 3" xfId="2792"/>
    <cellStyle name="Normal 2 33 14" xfId="2793"/>
    <cellStyle name="Normal 2 33 14 2" xfId="2794"/>
    <cellStyle name="Normal 2 33 14 3" xfId="2795"/>
    <cellStyle name="Normal 2 33 15" xfId="2796"/>
    <cellStyle name="Normal 2 33 15 2" xfId="2797"/>
    <cellStyle name="Normal 2 33 15 3" xfId="2798"/>
    <cellStyle name="Normal 2 33 16" xfId="2799"/>
    <cellStyle name="Normal 2 33 16 2" xfId="2800"/>
    <cellStyle name="Normal 2 33 16 3" xfId="2801"/>
    <cellStyle name="Normal 2 33 17" xfId="2802"/>
    <cellStyle name="Normal 2 33 17 2" xfId="2803"/>
    <cellStyle name="Normal 2 33 17 3" xfId="2804"/>
    <cellStyle name="Normal 2 33 18" xfId="2805"/>
    <cellStyle name="Normal 2 33 18 2" xfId="2806"/>
    <cellStyle name="Normal 2 33 18 3" xfId="2807"/>
    <cellStyle name="Normal 2 33 19" xfId="2808"/>
    <cellStyle name="Normal 2 33 19 2" xfId="2809"/>
    <cellStyle name="Normal 2 33 19 3" xfId="2810"/>
    <cellStyle name="Normal 2 33 2" xfId="2811"/>
    <cellStyle name="Normal 2 33 2 2" xfId="2812"/>
    <cellStyle name="Normal 2 33 2 3" xfId="2813"/>
    <cellStyle name="Normal 2 33 20" xfId="2814"/>
    <cellStyle name="Normal 2 33 20 2" xfId="2815"/>
    <cellStyle name="Normal 2 33 20 3" xfId="2816"/>
    <cellStyle name="Normal 2 33 21" xfId="2817"/>
    <cellStyle name="Normal 2 33 21 2" xfId="2818"/>
    <cellStyle name="Normal 2 33 21 3" xfId="2819"/>
    <cellStyle name="Normal 2 33 22" xfId="2820"/>
    <cellStyle name="Normal 2 33 22 2" xfId="2821"/>
    <cellStyle name="Normal 2 33 22 3" xfId="2822"/>
    <cellStyle name="Normal 2 33 23" xfId="2823"/>
    <cellStyle name="Normal 2 33 23 2" xfId="2824"/>
    <cellStyle name="Normal 2 33 23 3" xfId="2825"/>
    <cellStyle name="Normal 2 33 24" xfId="2826"/>
    <cellStyle name="Normal 2 33 25" xfId="2827"/>
    <cellStyle name="Normal 2 33 3" xfId="2828"/>
    <cellStyle name="Normal 2 33 3 2" xfId="2829"/>
    <cellStyle name="Normal 2 33 3 3" xfId="2830"/>
    <cellStyle name="Normal 2 33 4" xfId="2831"/>
    <cellStyle name="Normal 2 33 4 2" xfId="2832"/>
    <cellStyle name="Normal 2 33 4 3" xfId="2833"/>
    <cellStyle name="Normal 2 33 5" xfId="2834"/>
    <cellStyle name="Normal 2 33 5 2" xfId="2835"/>
    <cellStyle name="Normal 2 33 5 3" xfId="2836"/>
    <cellStyle name="Normal 2 33 6" xfId="2837"/>
    <cellStyle name="Normal 2 33 6 2" xfId="2838"/>
    <cellStyle name="Normal 2 33 6 3" xfId="2839"/>
    <cellStyle name="Normal 2 33 7" xfId="2840"/>
    <cellStyle name="Normal 2 33 7 2" xfId="2841"/>
    <cellStyle name="Normal 2 33 7 3" xfId="2842"/>
    <cellStyle name="Normal 2 33 8" xfId="2843"/>
    <cellStyle name="Normal 2 33 8 2" xfId="2844"/>
    <cellStyle name="Normal 2 33 8 3" xfId="2845"/>
    <cellStyle name="Normal 2 33 9" xfId="2846"/>
    <cellStyle name="Normal 2 33 9 2" xfId="2847"/>
    <cellStyle name="Normal 2 33 9 3" xfId="2848"/>
    <cellStyle name="Normal 2 34" xfId="2849"/>
    <cellStyle name="Normal 2 34 10" xfId="2850"/>
    <cellStyle name="Normal 2 34 10 2" xfId="2851"/>
    <cellStyle name="Normal 2 34 10 3" xfId="2852"/>
    <cellStyle name="Normal 2 34 11" xfId="2853"/>
    <cellStyle name="Normal 2 34 11 2" xfId="2854"/>
    <cellStyle name="Normal 2 34 11 3" xfId="2855"/>
    <cellStyle name="Normal 2 34 12" xfId="2856"/>
    <cellStyle name="Normal 2 34 12 2" xfId="2857"/>
    <cellStyle name="Normal 2 34 12 3" xfId="2858"/>
    <cellStyle name="Normal 2 34 13" xfId="2859"/>
    <cellStyle name="Normal 2 34 13 2" xfId="2860"/>
    <cellStyle name="Normal 2 34 13 3" xfId="2861"/>
    <cellStyle name="Normal 2 34 14" xfId="2862"/>
    <cellStyle name="Normal 2 34 14 2" xfId="2863"/>
    <cellStyle name="Normal 2 34 14 3" xfId="2864"/>
    <cellStyle name="Normal 2 34 15" xfId="2865"/>
    <cellStyle name="Normal 2 34 15 2" xfId="2866"/>
    <cellStyle name="Normal 2 34 15 3" xfId="2867"/>
    <cellStyle name="Normal 2 34 16" xfId="2868"/>
    <cellStyle name="Normal 2 34 16 2" xfId="2869"/>
    <cellStyle name="Normal 2 34 16 3" xfId="2870"/>
    <cellStyle name="Normal 2 34 17" xfId="2871"/>
    <cellStyle name="Normal 2 34 17 2" xfId="2872"/>
    <cellStyle name="Normal 2 34 17 3" xfId="2873"/>
    <cellStyle name="Normal 2 34 18" xfId="2874"/>
    <cellStyle name="Normal 2 34 18 2" xfId="2875"/>
    <cellStyle name="Normal 2 34 18 3" xfId="2876"/>
    <cellStyle name="Normal 2 34 19" xfId="2877"/>
    <cellStyle name="Normal 2 34 19 2" xfId="2878"/>
    <cellStyle name="Normal 2 34 19 3" xfId="2879"/>
    <cellStyle name="Normal 2 34 2" xfId="2880"/>
    <cellStyle name="Normal 2 34 2 2" xfId="2881"/>
    <cellStyle name="Normal 2 34 2 3" xfId="2882"/>
    <cellStyle name="Normal 2 34 20" xfId="2883"/>
    <cellStyle name="Normal 2 34 20 2" xfId="2884"/>
    <cellStyle name="Normal 2 34 20 3" xfId="2885"/>
    <cellStyle name="Normal 2 34 21" xfId="2886"/>
    <cellStyle name="Normal 2 34 21 2" xfId="2887"/>
    <cellStyle name="Normal 2 34 21 3" xfId="2888"/>
    <cellStyle name="Normal 2 34 22" xfId="2889"/>
    <cellStyle name="Normal 2 34 22 2" xfId="2890"/>
    <cellStyle name="Normal 2 34 22 3" xfId="2891"/>
    <cellStyle name="Normal 2 34 23" xfId="2892"/>
    <cellStyle name="Normal 2 34 23 2" xfId="2893"/>
    <cellStyle name="Normal 2 34 23 3" xfId="2894"/>
    <cellStyle name="Normal 2 34 24" xfId="2895"/>
    <cellStyle name="Normal 2 34 25" xfId="2896"/>
    <cellStyle name="Normal 2 34 3" xfId="2897"/>
    <cellStyle name="Normal 2 34 3 2" xfId="2898"/>
    <cellStyle name="Normal 2 34 3 3" xfId="2899"/>
    <cellStyle name="Normal 2 34 4" xfId="2900"/>
    <cellStyle name="Normal 2 34 4 2" xfId="2901"/>
    <cellStyle name="Normal 2 34 4 3" xfId="2902"/>
    <cellStyle name="Normal 2 34 5" xfId="2903"/>
    <cellStyle name="Normal 2 34 5 2" xfId="2904"/>
    <cellStyle name="Normal 2 34 5 3" xfId="2905"/>
    <cellStyle name="Normal 2 34 6" xfId="2906"/>
    <cellStyle name="Normal 2 34 6 2" xfId="2907"/>
    <cellStyle name="Normal 2 34 6 3" xfId="2908"/>
    <cellStyle name="Normal 2 34 7" xfId="2909"/>
    <cellStyle name="Normal 2 34 7 2" xfId="2910"/>
    <cellStyle name="Normal 2 34 7 3" xfId="2911"/>
    <cellStyle name="Normal 2 34 8" xfId="2912"/>
    <cellStyle name="Normal 2 34 8 2" xfId="2913"/>
    <cellStyle name="Normal 2 34 8 3" xfId="2914"/>
    <cellStyle name="Normal 2 34 9" xfId="2915"/>
    <cellStyle name="Normal 2 34 9 2" xfId="2916"/>
    <cellStyle name="Normal 2 34 9 3" xfId="2917"/>
    <cellStyle name="Normal 2 35" xfId="2918"/>
    <cellStyle name="Normal 2 35 10" xfId="2919"/>
    <cellStyle name="Normal 2 35 10 2" xfId="2920"/>
    <cellStyle name="Normal 2 35 10 3" xfId="2921"/>
    <cellStyle name="Normal 2 35 11" xfId="2922"/>
    <cellStyle name="Normal 2 35 11 2" xfId="2923"/>
    <cellStyle name="Normal 2 35 11 3" xfId="2924"/>
    <cellStyle name="Normal 2 35 12" xfId="2925"/>
    <cellStyle name="Normal 2 35 12 2" xfId="2926"/>
    <cellStyle name="Normal 2 35 12 3" xfId="2927"/>
    <cellStyle name="Normal 2 35 13" xfId="2928"/>
    <cellStyle name="Normal 2 35 13 2" xfId="2929"/>
    <cellStyle name="Normal 2 35 13 3" xfId="2930"/>
    <cellStyle name="Normal 2 35 14" xfId="2931"/>
    <cellStyle name="Normal 2 35 14 2" xfId="2932"/>
    <cellStyle name="Normal 2 35 14 3" xfId="2933"/>
    <cellStyle name="Normal 2 35 15" xfId="2934"/>
    <cellStyle name="Normal 2 35 15 2" xfId="2935"/>
    <cellStyle name="Normal 2 35 15 3" xfId="2936"/>
    <cellStyle name="Normal 2 35 16" xfId="2937"/>
    <cellStyle name="Normal 2 35 16 2" xfId="2938"/>
    <cellStyle name="Normal 2 35 16 3" xfId="2939"/>
    <cellStyle name="Normal 2 35 17" xfId="2940"/>
    <cellStyle name="Normal 2 35 17 2" xfId="2941"/>
    <cellStyle name="Normal 2 35 17 3" xfId="2942"/>
    <cellStyle name="Normal 2 35 18" xfId="2943"/>
    <cellStyle name="Normal 2 35 18 2" xfId="2944"/>
    <cellStyle name="Normal 2 35 18 3" xfId="2945"/>
    <cellStyle name="Normal 2 35 19" xfId="2946"/>
    <cellStyle name="Normal 2 35 19 2" xfId="2947"/>
    <cellStyle name="Normal 2 35 19 3" xfId="2948"/>
    <cellStyle name="Normal 2 35 2" xfId="2949"/>
    <cellStyle name="Normal 2 35 2 2" xfId="2950"/>
    <cellStyle name="Normal 2 35 2 3" xfId="2951"/>
    <cellStyle name="Normal 2 35 20" xfId="2952"/>
    <cellStyle name="Normal 2 35 20 2" xfId="2953"/>
    <cellStyle name="Normal 2 35 20 3" xfId="2954"/>
    <cellStyle name="Normal 2 35 21" xfId="2955"/>
    <cellStyle name="Normal 2 35 21 2" xfId="2956"/>
    <cellStyle name="Normal 2 35 21 3" xfId="2957"/>
    <cellStyle name="Normal 2 35 22" xfId="2958"/>
    <cellStyle name="Normal 2 35 22 2" xfId="2959"/>
    <cellStyle name="Normal 2 35 22 3" xfId="2960"/>
    <cellStyle name="Normal 2 35 23" xfId="2961"/>
    <cellStyle name="Normal 2 35 23 2" xfId="2962"/>
    <cellStyle name="Normal 2 35 23 3" xfId="2963"/>
    <cellStyle name="Normal 2 35 24" xfId="2964"/>
    <cellStyle name="Normal 2 35 25" xfId="2965"/>
    <cellStyle name="Normal 2 35 3" xfId="2966"/>
    <cellStyle name="Normal 2 35 3 2" xfId="2967"/>
    <cellStyle name="Normal 2 35 3 3" xfId="2968"/>
    <cellStyle name="Normal 2 35 4" xfId="2969"/>
    <cellStyle name="Normal 2 35 4 2" xfId="2970"/>
    <cellStyle name="Normal 2 35 4 3" xfId="2971"/>
    <cellStyle name="Normal 2 35 5" xfId="2972"/>
    <cellStyle name="Normal 2 35 5 2" xfId="2973"/>
    <cellStyle name="Normal 2 35 5 3" xfId="2974"/>
    <cellStyle name="Normal 2 35 6" xfId="2975"/>
    <cellStyle name="Normal 2 35 6 2" xfId="2976"/>
    <cellStyle name="Normal 2 35 6 3" xfId="2977"/>
    <cellStyle name="Normal 2 35 7" xfId="2978"/>
    <cellStyle name="Normal 2 35 7 2" xfId="2979"/>
    <cellStyle name="Normal 2 35 7 3" xfId="2980"/>
    <cellStyle name="Normal 2 35 8" xfId="2981"/>
    <cellStyle name="Normal 2 35 8 2" xfId="2982"/>
    <cellStyle name="Normal 2 35 8 3" xfId="2983"/>
    <cellStyle name="Normal 2 35 9" xfId="2984"/>
    <cellStyle name="Normal 2 35 9 2" xfId="2985"/>
    <cellStyle name="Normal 2 35 9 3" xfId="2986"/>
    <cellStyle name="Normal 2 36" xfId="2987"/>
    <cellStyle name="Normal 2 36 10" xfId="2988"/>
    <cellStyle name="Normal 2 36 10 2" xfId="2989"/>
    <cellStyle name="Normal 2 36 10 3" xfId="2990"/>
    <cellStyle name="Normal 2 36 11" xfId="2991"/>
    <cellStyle name="Normal 2 36 11 2" xfId="2992"/>
    <cellStyle name="Normal 2 36 11 3" xfId="2993"/>
    <cellStyle name="Normal 2 36 12" xfId="2994"/>
    <cellStyle name="Normal 2 36 12 2" xfId="2995"/>
    <cellStyle name="Normal 2 36 12 3" xfId="2996"/>
    <cellStyle name="Normal 2 36 13" xfId="2997"/>
    <cellStyle name="Normal 2 36 13 2" xfId="2998"/>
    <cellStyle name="Normal 2 36 13 3" xfId="2999"/>
    <cellStyle name="Normal 2 36 14" xfId="3000"/>
    <cellStyle name="Normal 2 36 14 2" xfId="3001"/>
    <cellStyle name="Normal 2 36 14 3" xfId="3002"/>
    <cellStyle name="Normal 2 36 15" xfId="3003"/>
    <cellStyle name="Normal 2 36 15 2" xfId="3004"/>
    <cellStyle name="Normal 2 36 15 3" xfId="3005"/>
    <cellStyle name="Normal 2 36 16" xfId="3006"/>
    <cellStyle name="Normal 2 36 16 2" xfId="3007"/>
    <cellStyle name="Normal 2 36 16 3" xfId="3008"/>
    <cellStyle name="Normal 2 36 17" xfId="3009"/>
    <cellStyle name="Normal 2 36 17 2" xfId="3010"/>
    <cellStyle name="Normal 2 36 17 3" xfId="3011"/>
    <cellStyle name="Normal 2 36 18" xfId="3012"/>
    <cellStyle name="Normal 2 36 18 2" xfId="3013"/>
    <cellStyle name="Normal 2 36 18 3" xfId="3014"/>
    <cellStyle name="Normal 2 36 19" xfId="3015"/>
    <cellStyle name="Normal 2 36 19 2" xfId="3016"/>
    <cellStyle name="Normal 2 36 19 3" xfId="3017"/>
    <cellStyle name="Normal 2 36 2" xfId="3018"/>
    <cellStyle name="Normal 2 36 2 2" xfId="3019"/>
    <cellStyle name="Normal 2 36 2 3" xfId="3020"/>
    <cellStyle name="Normal 2 36 20" xfId="3021"/>
    <cellStyle name="Normal 2 36 20 2" xfId="3022"/>
    <cellStyle name="Normal 2 36 20 3" xfId="3023"/>
    <cellStyle name="Normal 2 36 21" xfId="3024"/>
    <cellStyle name="Normal 2 36 21 2" xfId="3025"/>
    <cellStyle name="Normal 2 36 21 3" xfId="3026"/>
    <cellStyle name="Normal 2 36 22" xfId="3027"/>
    <cellStyle name="Normal 2 36 22 2" xfId="3028"/>
    <cellStyle name="Normal 2 36 22 3" xfId="3029"/>
    <cellStyle name="Normal 2 36 23" xfId="3030"/>
    <cellStyle name="Normal 2 36 23 2" xfId="3031"/>
    <cellStyle name="Normal 2 36 23 3" xfId="3032"/>
    <cellStyle name="Normal 2 36 24" xfId="3033"/>
    <cellStyle name="Normal 2 36 25" xfId="3034"/>
    <cellStyle name="Normal 2 36 3" xfId="3035"/>
    <cellStyle name="Normal 2 36 3 2" xfId="3036"/>
    <cellStyle name="Normal 2 36 3 3" xfId="3037"/>
    <cellStyle name="Normal 2 36 4" xfId="3038"/>
    <cellStyle name="Normal 2 36 4 2" xfId="3039"/>
    <cellStyle name="Normal 2 36 4 3" xfId="3040"/>
    <cellStyle name="Normal 2 36 5" xfId="3041"/>
    <cellStyle name="Normal 2 36 5 2" xfId="3042"/>
    <cellStyle name="Normal 2 36 5 3" xfId="3043"/>
    <cellStyle name="Normal 2 36 6" xfId="3044"/>
    <cellStyle name="Normal 2 36 6 2" xfId="3045"/>
    <cellStyle name="Normal 2 36 6 3" xfId="3046"/>
    <cellStyle name="Normal 2 36 7" xfId="3047"/>
    <cellStyle name="Normal 2 36 7 2" xfId="3048"/>
    <cellStyle name="Normal 2 36 7 3" xfId="3049"/>
    <cellStyle name="Normal 2 36 8" xfId="3050"/>
    <cellStyle name="Normal 2 36 8 2" xfId="3051"/>
    <cellStyle name="Normal 2 36 8 3" xfId="3052"/>
    <cellStyle name="Normal 2 36 9" xfId="3053"/>
    <cellStyle name="Normal 2 36 9 2" xfId="3054"/>
    <cellStyle name="Normal 2 36 9 3" xfId="3055"/>
    <cellStyle name="Normal 2 37" xfId="3056"/>
    <cellStyle name="Normal 2 37 10" xfId="3057"/>
    <cellStyle name="Normal 2 37 10 2" xfId="3058"/>
    <cellStyle name="Normal 2 37 10 3" xfId="3059"/>
    <cellStyle name="Normal 2 37 11" xfId="3060"/>
    <cellStyle name="Normal 2 37 11 2" xfId="3061"/>
    <cellStyle name="Normal 2 37 11 3" xfId="3062"/>
    <cellStyle name="Normal 2 37 12" xfId="3063"/>
    <cellStyle name="Normal 2 37 12 2" xfId="3064"/>
    <cellStyle name="Normal 2 37 12 3" xfId="3065"/>
    <cellStyle name="Normal 2 37 13" xfId="3066"/>
    <cellStyle name="Normal 2 37 13 2" xfId="3067"/>
    <cellStyle name="Normal 2 37 13 3" xfId="3068"/>
    <cellStyle name="Normal 2 37 14" xfId="3069"/>
    <cellStyle name="Normal 2 37 14 2" xfId="3070"/>
    <cellStyle name="Normal 2 37 14 3" xfId="3071"/>
    <cellStyle name="Normal 2 37 15" xfId="3072"/>
    <cellStyle name="Normal 2 37 15 2" xfId="3073"/>
    <cellStyle name="Normal 2 37 15 3" xfId="3074"/>
    <cellStyle name="Normal 2 37 16" xfId="3075"/>
    <cellStyle name="Normal 2 37 16 2" xfId="3076"/>
    <cellStyle name="Normal 2 37 16 3" xfId="3077"/>
    <cellStyle name="Normal 2 37 17" xfId="3078"/>
    <cellStyle name="Normal 2 37 17 2" xfId="3079"/>
    <cellStyle name="Normal 2 37 17 3" xfId="3080"/>
    <cellStyle name="Normal 2 37 18" xfId="3081"/>
    <cellStyle name="Normal 2 37 18 2" xfId="3082"/>
    <cellStyle name="Normal 2 37 18 3" xfId="3083"/>
    <cellStyle name="Normal 2 37 19" xfId="3084"/>
    <cellStyle name="Normal 2 37 19 2" xfId="3085"/>
    <cellStyle name="Normal 2 37 19 3" xfId="3086"/>
    <cellStyle name="Normal 2 37 2" xfId="3087"/>
    <cellStyle name="Normal 2 37 2 2" xfId="3088"/>
    <cellStyle name="Normal 2 37 2 3" xfId="3089"/>
    <cellStyle name="Normal 2 37 20" xfId="3090"/>
    <cellStyle name="Normal 2 37 20 2" xfId="3091"/>
    <cellStyle name="Normal 2 37 20 3" xfId="3092"/>
    <cellStyle name="Normal 2 37 21" xfId="3093"/>
    <cellStyle name="Normal 2 37 21 2" xfId="3094"/>
    <cellStyle name="Normal 2 37 21 3" xfId="3095"/>
    <cellStyle name="Normal 2 37 22" xfId="3096"/>
    <cellStyle name="Normal 2 37 22 2" xfId="3097"/>
    <cellStyle name="Normal 2 37 22 3" xfId="3098"/>
    <cellStyle name="Normal 2 37 23" xfId="3099"/>
    <cellStyle name="Normal 2 37 23 2" xfId="3100"/>
    <cellStyle name="Normal 2 37 23 3" xfId="3101"/>
    <cellStyle name="Normal 2 37 24" xfId="3102"/>
    <cellStyle name="Normal 2 37 25" xfId="3103"/>
    <cellStyle name="Normal 2 37 3" xfId="3104"/>
    <cellStyle name="Normal 2 37 3 2" xfId="3105"/>
    <cellStyle name="Normal 2 37 3 3" xfId="3106"/>
    <cellStyle name="Normal 2 37 4" xfId="3107"/>
    <cellStyle name="Normal 2 37 4 2" xfId="3108"/>
    <cellStyle name="Normal 2 37 4 3" xfId="3109"/>
    <cellStyle name="Normal 2 37 5" xfId="3110"/>
    <cellStyle name="Normal 2 37 5 2" xfId="3111"/>
    <cellStyle name="Normal 2 37 5 3" xfId="3112"/>
    <cellStyle name="Normal 2 37 6" xfId="3113"/>
    <cellStyle name="Normal 2 37 6 2" xfId="3114"/>
    <cellStyle name="Normal 2 37 6 3" xfId="3115"/>
    <cellStyle name="Normal 2 37 7" xfId="3116"/>
    <cellStyle name="Normal 2 37 7 2" xfId="3117"/>
    <cellStyle name="Normal 2 37 7 3" xfId="3118"/>
    <cellStyle name="Normal 2 37 8" xfId="3119"/>
    <cellStyle name="Normal 2 37 8 2" xfId="3120"/>
    <cellStyle name="Normal 2 37 8 3" xfId="3121"/>
    <cellStyle name="Normal 2 37 9" xfId="3122"/>
    <cellStyle name="Normal 2 37 9 2" xfId="3123"/>
    <cellStyle name="Normal 2 37 9 3" xfId="3124"/>
    <cellStyle name="Normal 2 38" xfId="3125"/>
    <cellStyle name="Normal 2 38 10" xfId="3126"/>
    <cellStyle name="Normal 2 38 10 2" xfId="3127"/>
    <cellStyle name="Normal 2 38 10 3" xfId="3128"/>
    <cellStyle name="Normal 2 38 11" xfId="3129"/>
    <cellStyle name="Normal 2 38 11 2" xfId="3130"/>
    <cellStyle name="Normal 2 38 11 3" xfId="3131"/>
    <cellStyle name="Normal 2 38 12" xfId="3132"/>
    <cellStyle name="Normal 2 38 12 2" xfId="3133"/>
    <cellStyle name="Normal 2 38 12 3" xfId="3134"/>
    <cellStyle name="Normal 2 38 13" xfId="3135"/>
    <cellStyle name="Normal 2 38 13 2" xfId="3136"/>
    <cellStyle name="Normal 2 38 13 3" xfId="3137"/>
    <cellStyle name="Normal 2 38 14" xfId="3138"/>
    <cellStyle name="Normal 2 38 14 2" xfId="3139"/>
    <cellStyle name="Normal 2 38 14 3" xfId="3140"/>
    <cellStyle name="Normal 2 38 15" xfId="3141"/>
    <cellStyle name="Normal 2 38 15 2" xfId="3142"/>
    <cellStyle name="Normal 2 38 15 3" xfId="3143"/>
    <cellStyle name="Normal 2 38 16" xfId="3144"/>
    <cellStyle name="Normal 2 38 16 2" xfId="3145"/>
    <cellStyle name="Normal 2 38 16 3" xfId="3146"/>
    <cellStyle name="Normal 2 38 17" xfId="3147"/>
    <cellStyle name="Normal 2 38 17 2" xfId="3148"/>
    <cellStyle name="Normal 2 38 17 3" xfId="3149"/>
    <cellStyle name="Normal 2 38 18" xfId="3150"/>
    <cellStyle name="Normal 2 38 18 2" xfId="3151"/>
    <cellStyle name="Normal 2 38 18 3" xfId="3152"/>
    <cellStyle name="Normal 2 38 19" xfId="3153"/>
    <cellStyle name="Normal 2 38 19 2" xfId="3154"/>
    <cellStyle name="Normal 2 38 19 3" xfId="3155"/>
    <cellStyle name="Normal 2 38 2" xfId="3156"/>
    <cellStyle name="Normal 2 38 2 2" xfId="3157"/>
    <cellStyle name="Normal 2 38 2 3" xfId="3158"/>
    <cellStyle name="Normal 2 38 20" xfId="3159"/>
    <cellStyle name="Normal 2 38 20 2" xfId="3160"/>
    <cellStyle name="Normal 2 38 20 3" xfId="3161"/>
    <cellStyle name="Normal 2 38 21" xfId="3162"/>
    <cellStyle name="Normal 2 38 21 2" xfId="3163"/>
    <cellStyle name="Normal 2 38 21 3" xfId="3164"/>
    <cellStyle name="Normal 2 38 22" xfId="3165"/>
    <cellStyle name="Normal 2 38 22 2" xfId="3166"/>
    <cellStyle name="Normal 2 38 22 3" xfId="3167"/>
    <cellStyle name="Normal 2 38 23" xfId="3168"/>
    <cellStyle name="Normal 2 38 23 2" xfId="3169"/>
    <cellStyle name="Normal 2 38 23 3" xfId="3170"/>
    <cellStyle name="Normal 2 38 24" xfId="3171"/>
    <cellStyle name="Normal 2 38 25" xfId="3172"/>
    <cellStyle name="Normal 2 38 3" xfId="3173"/>
    <cellStyle name="Normal 2 38 3 2" xfId="3174"/>
    <cellStyle name="Normal 2 38 3 3" xfId="3175"/>
    <cellStyle name="Normal 2 38 4" xfId="3176"/>
    <cellStyle name="Normal 2 38 4 2" xfId="3177"/>
    <cellStyle name="Normal 2 38 4 3" xfId="3178"/>
    <cellStyle name="Normal 2 38 5" xfId="3179"/>
    <cellStyle name="Normal 2 38 5 2" xfId="3180"/>
    <cellStyle name="Normal 2 38 5 3" xfId="3181"/>
    <cellStyle name="Normal 2 38 6" xfId="3182"/>
    <cellStyle name="Normal 2 38 6 2" xfId="3183"/>
    <cellStyle name="Normal 2 38 6 3" xfId="3184"/>
    <cellStyle name="Normal 2 38 7" xfId="3185"/>
    <cellStyle name="Normal 2 38 7 2" xfId="3186"/>
    <cellStyle name="Normal 2 38 7 3" xfId="3187"/>
    <cellStyle name="Normal 2 38 8" xfId="3188"/>
    <cellStyle name="Normal 2 38 8 2" xfId="3189"/>
    <cellStyle name="Normal 2 38 8 3" xfId="3190"/>
    <cellStyle name="Normal 2 38 9" xfId="3191"/>
    <cellStyle name="Normal 2 38 9 2" xfId="3192"/>
    <cellStyle name="Normal 2 38 9 3" xfId="3193"/>
    <cellStyle name="Normal 2 39" xfId="3194"/>
    <cellStyle name="Normal 2 39 10" xfId="3195"/>
    <cellStyle name="Normal 2 39 10 2" xfId="3196"/>
    <cellStyle name="Normal 2 39 10 3" xfId="3197"/>
    <cellStyle name="Normal 2 39 11" xfId="3198"/>
    <cellStyle name="Normal 2 39 11 2" xfId="3199"/>
    <cellStyle name="Normal 2 39 11 3" xfId="3200"/>
    <cellStyle name="Normal 2 39 12" xfId="3201"/>
    <cellStyle name="Normal 2 39 12 2" xfId="3202"/>
    <cellStyle name="Normal 2 39 12 3" xfId="3203"/>
    <cellStyle name="Normal 2 39 13" xfId="3204"/>
    <cellStyle name="Normal 2 39 13 2" xfId="3205"/>
    <cellStyle name="Normal 2 39 13 3" xfId="3206"/>
    <cellStyle name="Normal 2 39 14" xfId="3207"/>
    <cellStyle name="Normal 2 39 14 2" xfId="3208"/>
    <cellStyle name="Normal 2 39 14 3" xfId="3209"/>
    <cellStyle name="Normal 2 39 15" xfId="3210"/>
    <cellStyle name="Normal 2 39 15 2" xfId="3211"/>
    <cellStyle name="Normal 2 39 15 3" xfId="3212"/>
    <cellStyle name="Normal 2 39 16" xfId="3213"/>
    <cellStyle name="Normal 2 39 16 2" xfId="3214"/>
    <cellStyle name="Normal 2 39 16 3" xfId="3215"/>
    <cellStyle name="Normal 2 39 17" xfId="3216"/>
    <cellStyle name="Normal 2 39 17 2" xfId="3217"/>
    <cellStyle name="Normal 2 39 17 3" xfId="3218"/>
    <cellStyle name="Normal 2 39 18" xfId="3219"/>
    <cellStyle name="Normal 2 39 18 2" xfId="3220"/>
    <cellStyle name="Normal 2 39 18 3" xfId="3221"/>
    <cellStyle name="Normal 2 39 19" xfId="3222"/>
    <cellStyle name="Normal 2 39 19 2" xfId="3223"/>
    <cellStyle name="Normal 2 39 19 3" xfId="3224"/>
    <cellStyle name="Normal 2 39 2" xfId="3225"/>
    <cellStyle name="Normal 2 39 2 2" xfId="3226"/>
    <cellStyle name="Normal 2 39 2 3" xfId="3227"/>
    <cellStyle name="Normal 2 39 20" xfId="3228"/>
    <cellStyle name="Normal 2 39 20 2" xfId="3229"/>
    <cellStyle name="Normal 2 39 20 3" xfId="3230"/>
    <cellStyle name="Normal 2 39 21" xfId="3231"/>
    <cellStyle name="Normal 2 39 21 2" xfId="3232"/>
    <cellStyle name="Normal 2 39 21 3" xfId="3233"/>
    <cellStyle name="Normal 2 39 22" xfId="3234"/>
    <cellStyle name="Normal 2 39 22 2" xfId="3235"/>
    <cellStyle name="Normal 2 39 22 3" xfId="3236"/>
    <cellStyle name="Normal 2 39 23" xfId="3237"/>
    <cellStyle name="Normal 2 39 23 2" xfId="3238"/>
    <cellStyle name="Normal 2 39 23 3" xfId="3239"/>
    <cellStyle name="Normal 2 39 24" xfId="3240"/>
    <cellStyle name="Normal 2 39 25" xfId="3241"/>
    <cellStyle name="Normal 2 39 3" xfId="3242"/>
    <cellStyle name="Normal 2 39 3 2" xfId="3243"/>
    <cellStyle name="Normal 2 39 3 3" xfId="3244"/>
    <cellStyle name="Normal 2 39 4" xfId="3245"/>
    <cellStyle name="Normal 2 39 4 2" xfId="3246"/>
    <cellStyle name="Normal 2 39 4 3" xfId="3247"/>
    <cellStyle name="Normal 2 39 5" xfId="3248"/>
    <cellStyle name="Normal 2 39 5 2" xfId="3249"/>
    <cellStyle name="Normal 2 39 5 3" xfId="3250"/>
    <cellStyle name="Normal 2 39 6" xfId="3251"/>
    <cellStyle name="Normal 2 39 6 2" xfId="3252"/>
    <cellStyle name="Normal 2 39 6 3" xfId="3253"/>
    <cellStyle name="Normal 2 39 7" xfId="3254"/>
    <cellStyle name="Normal 2 39 7 2" xfId="3255"/>
    <cellStyle name="Normal 2 39 7 3" xfId="3256"/>
    <cellStyle name="Normal 2 39 8" xfId="3257"/>
    <cellStyle name="Normal 2 39 8 2" xfId="3258"/>
    <cellStyle name="Normal 2 39 8 3" xfId="3259"/>
    <cellStyle name="Normal 2 39 9" xfId="3260"/>
    <cellStyle name="Normal 2 39 9 2" xfId="3261"/>
    <cellStyle name="Normal 2 39 9 3" xfId="3262"/>
    <cellStyle name="Normal 2 4" xfId="55"/>
    <cellStyle name="Normal 2 4 2" xfId="3263"/>
    <cellStyle name="Normal 2 4 2 2" xfId="7612"/>
    <cellStyle name="Normal 2 4 3" xfId="3264"/>
    <cellStyle name="Normal 2 4 3 2" xfId="7613"/>
    <cellStyle name="Normal 2 4 4" xfId="3265"/>
    <cellStyle name="Normal 2 4 5" xfId="3266"/>
    <cellStyle name="Normal 2 4 6" xfId="3267"/>
    <cellStyle name="Normal 2 4 7" xfId="7611"/>
    <cellStyle name="Normal 2 4 8" xfId="7640"/>
    <cellStyle name="Normal 2 40" xfId="3268"/>
    <cellStyle name="Normal 2 40 2" xfId="3269"/>
    <cellStyle name="Normal 2 40 3" xfId="3270"/>
    <cellStyle name="Normal 2 41" xfId="3271"/>
    <cellStyle name="Normal 2 41 2" xfId="3272"/>
    <cellStyle name="Normal 2 41 3" xfId="3273"/>
    <cellStyle name="Normal 2 42" xfId="3274"/>
    <cellStyle name="Normal 2 42 2" xfId="3275"/>
    <cellStyle name="Normal 2 42 3" xfId="3276"/>
    <cellStyle name="Normal 2 43" xfId="3277"/>
    <cellStyle name="Normal 2 43 2" xfId="3278"/>
    <cellStyle name="Normal 2 43 3" xfId="3279"/>
    <cellStyle name="Normal 2 44" xfId="3280"/>
    <cellStyle name="Normal 2 44 2" xfId="3281"/>
    <cellStyle name="Normal 2 44 3" xfId="3282"/>
    <cellStyle name="Normal 2 45" xfId="3283"/>
    <cellStyle name="Normal 2 45 2" xfId="3284"/>
    <cellStyle name="Normal 2 45 3" xfId="3285"/>
    <cellStyle name="Normal 2 46" xfId="3286"/>
    <cellStyle name="Normal 2 46 2" xfId="3287"/>
    <cellStyle name="Normal 2 46 3" xfId="3288"/>
    <cellStyle name="Normal 2 47" xfId="3289"/>
    <cellStyle name="Normal 2 47 2" xfId="3290"/>
    <cellStyle name="Normal 2 47 3" xfId="3291"/>
    <cellStyle name="Normal 2 48" xfId="3292"/>
    <cellStyle name="Normal 2 48 2" xfId="3293"/>
    <cellStyle name="Normal 2 48 3" xfId="3294"/>
    <cellStyle name="Normal 2 49" xfId="3295"/>
    <cellStyle name="Normal 2 49 2" xfId="3296"/>
    <cellStyle name="Normal 2 49 3" xfId="3297"/>
    <cellStyle name="Normal 2 5" xfId="56"/>
    <cellStyle name="Normal 2 5 10" xfId="3298"/>
    <cellStyle name="Normal 2 5 10 2" xfId="3299"/>
    <cellStyle name="Normal 2 5 10 3" xfId="3300"/>
    <cellStyle name="Normal 2 5 11" xfId="3301"/>
    <cellStyle name="Normal 2 5 11 2" xfId="3302"/>
    <cellStyle name="Normal 2 5 11 3" xfId="3303"/>
    <cellStyle name="Normal 2 5 12" xfId="3304"/>
    <cellStyle name="Normal 2 5 12 2" xfId="3305"/>
    <cellStyle name="Normal 2 5 12 3" xfId="3306"/>
    <cellStyle name="Normal 2 5 13" xfId="3307"/>
    <cellStyle name="Normal 2 5 13 2" xfId="3308"/>
    <cellStyle name="Normal 2 5 13 3" xfId="3309"/>
    <cellStyle name="Normal 2 5 14" xfId="3310"/>
    <cellStyle name="Normal 2 5 14 2" xfId="3311"/>
    <cellStyle name="Normal 2 5 14 3" xfId="3312"/>
    <cellStyle name="Normal 2 5 15" xfId="3313"/>
    <cellStyle name="Normal 2 5 15 2" xfId="3314"/>
    <cellStyle name="Normal 2 5 15 3" xfId="3315"/>
    <cellStyle name="Normal 2 5 16" xfId="3316"/>
    <cellStyle name="Normal 2 5 16 2" xfId="3317"/>
    <cellStyle name="Normal 2 5 16 3" xfId="3318"/>
    <cellStyle name="Normal 2 5 17" xfId="3319"/>
    <cellStyle name="Normal 2 5 17 2" xfId="3320"/>
    <cellStyle name="Normal 2 5 17 3" xfId="3321"/>
    <cellStyle name="Normal 2 5 18" xfId="3322"/>
    <cellStyle name="Normal 2 5 18 2" xfId="3323"/>
    <cellStyle name="Normal 2 5 18 3" xfId="3324"/>
    <cellStyle name="Normal 2 5 19" xfId="3325"/>
    <cellStyle name="Normal 2 5 19 2" xfId="3326"/>
    <cellStyle name="Normal 2 5 19 3" xfId="3327"/>
    <cellStyle name="Normal 2 5 2" xfId="3328"/>
    <cellStyle name="Normal 2 5 2 10" xfId="3329"/>
    <cellStyle name="Normal 2 5 2 10 2" xfId="3330"/>
    <cellStyle name="Normal 2 5 2 10 3" xfId="3331"/>
    <cellStyle name="Normal 2 5 2 11" xfId="3332"/>
    <cellStyle name="Normal 2 5 2 11 2" xfId="3333"/>
    <cellStyle name="Normal 2 5 2 11 3" xfId="3334"/>
    <cellStyle name="Normal 2 5 2 12" xfId="3335"/>
    <cellStyle name="Normal 2 5 2 12 2" xfId="3336"/>
    <cellStyle name="Normal 2 5 2 12 3" xfId="3337"/>
    <cellStyle name="Normal 2 5 2 13" xfId="3338"/>
    <cellStyle name="Normal 2 5 2 13 2" xfId="3339"/>
    <cellStyle name="Normal 2 5 2 13 3" xfId="3340"/>
    <cellStyle name="Normal 2 5 2 14" xfId="3341"/>
    <cellStyle name="Normal 2 5 2 14 2" xfId="3342"/>
    <cellStyle name="Normal 2 5 2 14 3" xfId="3343"/>
    <cellStyle name="Normal 2 5 2 15" xfId="3344"/>
    <cellStyle name="Normal 2 5 2 15 2" xfId="3345"/>
    <cellStyle name="Normal 2 5 2 15 3" xfId="3346"/>
    <cellStyle name="Normal 2 5 2 16" xfId="3347"/>
    <cellStyle name="Normal 2 5 2 16 2" xfId="3348"/>
    <cellStyle name="Normal 2 5 2 16 3" xfId="3349"/>
    <cellStyle name="Normal 2 5 2 17" xfId="3350"/>
    <cellStyle name="Normal 2 5 2 17 2" xfId="3351"/>
    <cellStyle name="Normal 2 5 2 17 3" xfId="3352"/>
    <cellStyle name="Normal 2 5 2 18" xfId="3353"/>
    <cellStyle name="Normal 2 5 2 18 2" xfId="3354"/>
    <cellStyle name="Normal 2 5 2 18 3" xfId="3355"/>
    <cellStyle name="Normal 2 5 2 19" xfId="3356"/>
    <cellStyle name="Normal 2 5 2 19 2" xfId="3357"/>
    <cellStyle name="Normal 2 5 2 19 3" xfId="3358"/>
    <cellStyle name="Normal 2 5 2 2" xfId="3359"/>
    <cellStyle name="Normal 2 5 2 2 10" xfId="3360"/>
    <cellStyle name="Normal 2 5 2 2 10 2" xfId="3361"/>
    <cellStyle name="Normal 2 5 2 2 10 3" xfId="3362"/>
    <cellStyle name="Normal 2 5 2 2 11" xfId="3363"/>
    <cellStyle name="Normal 2 5 2 2 11 2" xfId="3364"/>
    <cellStyle name="Normal 2 5 2 2 11 3" xfId="3365"/>
    <cellStyle name="Normal 2 5 2 2 12" xfId="3366"/>
    <cellStyle name="Normal 2 5 2 2 12 2" xfId="3367"/>
    <cellStyle name="Normal 2 5 2 2 12 3" xfId="3368"/>
    <cellStyle name="Normal 2 5 2 2 13" xfId="3369"/>
    <cellStyle name="Normal 2 5 2 2 13 2" xfId="3370"/>
    <cellStyle name="Normal 2 5 2 2 13 3" xfId="3371"/>
    <cellStyle name="Normal 2 5 2 2 14" xfId="3372"/>
    <cellStyle name="Normal 2 5 2 2 14 2" xfId="3373"/>
    <cellStyle name="Normal 2 5 2 2 14 3" xfId="3374"/>
    <cellStyle name="Normal 2 5 2 2 15" xfId="3375"/>
    <cellStyle name="Normal 2 5 2 2 15 2" xfId="3376"/>
    <cellStyle name="Normal 2 5 2 2 15 3" xfId="3377"/>
    <cellStyle name="Normal 2 5 2 2 16" xfId="3378"/>
    <cellStyle name="Normal 2 5 2 2 16 2" xfId="3379"/>
    <cellStyle name="Normal 2 5 2 2 16 3" xfId="3380"/>
    <cellStyle name="Normal 2 5 2 2 17" xfId="3381"/>
    <cellStyle name="Normal 2 5 2 2 17 2" xfId="3382"/>
    <cellStyle name="Normal 2 5 2 2 17 3" xfId="3383"/>
    <cellStyle name="Normal 2 5 2 2 18" xfId="3384"/>
    <cellStyle name="Normal 2 5 2 2 18 2" xfId="3385"/>
    <cellStyle name="Normal 2 5 2 2 18 3" xfId="3386"/>
    <cellStyle name="Normal 2 5 2 2 19" xfId="3387"/>
    <cellStyle name="Normal 2 5 2 2 19 2" xfId="3388"/>
    <cellStyle name="Normal 2 5 2 2 19 3" xfId="3389"/>
    <cellStyle name="Normal 2 5 2 2 2" xfId="3390"/>
    <cellStyle name="Normal 2 5 2 2 2 2" xfId="3391"/>
    <cellStyle name="Normal 2 5 2 2 2 3" xfId="3392"/>
    <cellStyle name="Normal 2 5 2 2 20" xfId="3393"/>
    <cellStyle name="Normal 2 5 2 2 20 2" xfId="3394"/>
    <cellStyle name="Normal 2 5 2 2 20 3" xfId="3395"/>
    <cellStyle name="Normal 2 5 2 2 21" xfId="3396"/>
    <cellStyle name="Normal 2 5 2 2 21 2" xfId="3397"/>
    <cellStyle name="Normal 2 5 2 2 21 3" xfId="3398"/>
    <cellStyle name="Normal 2 5 2 2 22" xfId="3399"/>
    <cellStyle name="Normal 2 5 2 2 22 2" xfId="3400"/>
    <cellStyle name="Normal 2 5 2 2 22 3" xfId="3401"/>
    <cellStyle name="Normal 2 5 2 2 23" xfId="3402"/>
    <cellStyle name="Normal 2 5 2 2 23 2" xfId="3403"/>
    <cellStyle name="Normal 2 5 2 2 23 3" xfId="3404"/>
    <cellStyle name="Normal 2 5 2 2 24" xfId="3405"/>
    <cellStyle name="Normal 2 5 2 2 24 2" xfId="3406"/>
    <cellStyle name="Normal 2 5 2 2 24 3" xfId="3407"/>
    <cellStyle name="Normal 2 5 2 2 25" xfId="3408"/>
    <cellStyle name="Normal 2 5 2 2 25 2" xfId="3409"/>
    <cellStyle name="Normal 2 5 2 2 25 3" xfId="3410"/>
    <cellStyle name="Normal 2 5 2 2 26" xfId="3411"/>
    <cellStyle name="Normal 2 5 2 2 26 2" xfId="3412"/>
    <cellStyle name="Normal 2 5 2 2 26 3" xfId="3413"/>
    <cellStyle name="Normal 2 5 2 2 27" xfId="3414"/>
    <cellStyle name="Normal 2 5 2 2 27 2" xfId="3415"/>
    <cellStyle name="Normal 2 5 2 2 27 3" xfId="3416"/>
    <cellStyle name="Normal 2 5 2 2 28" xfId="3417"/>
    <cellStyle name="Normal 2 5 2 2 28 2" xfId="3418"/>
    <cellStyle name="Normal 2 5 2 2 28 3" xfId="3419"/>
    <cellStyle name="Normal 2 5 2 2 29" xfId="3420"/>
    <cellStyle name="Normal 2 5 2 2 29 2" xfId="3421"/>
    <cellStyle name="Normal 2 5 2 2 29 3" xfId="3422"/>
    <cellStyle name="Normal 2 5 2 2 3" xfId="3423"/>
    <cellStyle name="Normal 2 5 2 2 3 2" xfId="3424"/>
    <cellStyle name="Normal 2 5 2 2 3 3" xfId="3425"/>
    <cellStyle name="Normal 2 5 2 2 30" xfId="3426"/>
    <cellStyle name="Normal 2 5 2 2 30 2" xfId="3427"/>
    <cellStyle name="Normal 2 5 2 2 30 3" xfId="3428"/>
    <cellStyle name="Normal 2 5 2 2 31" xfId="3429"/>
    <cellStyle name="Normal 2 5 2 2 31 2" xfId="3430"/>
    <cellStyle name="Normal 2 5 2 2 31 3" xfId="3431"/>
    <cellStyle name="Normal 2 5 2 2 32" xfId="3432"/>
    <cellStyle name="Normal 2 5 2 2 32 2" xfId="3433"/>
    <cellStyle name="Normal 2 5 2 2 32 3" xfId="3434"/>
    <cellStyle name="Normal 2 5 2 2 33" xfId="3435"/>
    <cellStyle name="Normal 2 5 2 2 33 2" xfId="3436"/>
    <cellStyle name="Normal 2 5 2 2 33 3" xfId="3437"/>
    <cellStyle name="Normal 2 5 2 2 34" xfId="3438"/>
    <cellStyle name="Normal 2 5 2 2 34 2" xfId="3439"/>
    <cellStyle name="Normal 2 5 2 2 34 3" xfId="3440"/>
    <cellStyle name="Normal 2 5 2 2 35" xfId="3441"/>
    <cellStyle name="Normal 2 5 2 2 35 2" xfId="3442"/>
    <cellStyle name="Normal 2 5 2 2 35 3" xfId="3443"/>
    <cellStyle name="Normal 2 5 2 2 36" xfId="3444"/>
    <cellStyle name="Normal 2 5 2 2 36 2" xfId="3445"/>
    <cellStyle name="Normal 2 5 2 2 36 3" xfId="3446"/>
    <cellStyle name="Normal 2 5 2 2 37" xfId="3447"/>
    <cellStyle name="Normal 2 5 2 2 37 2" xfId="3448"/>
    <cellStyle name="Normal 2 5 2 2 37 3" xfId="3449"/>
    <cellStyle name="Normal 2 5 2 2 38" xfId="3450"/>
    <cellStyle name="Normal 2 5 2 2 38 2" xfId="3451"/>
    <cellStyle name="Normal 2 5 2 2 38 3" xfId="3452"/>
    <cellStyle name="Normal 2 5 2 2 39" xfId="3453"/>
    <cellStyle name="Normal 2 5 2 2 39 2" xfId="3454"/>
    <cellStyle name="Normal 2 5 2 2 39 3" xfId="3455"/>
    <cellStyle name="Normal 2 5 2 2 4" xfId="3456"/>
    <cellStyle name="Normal 2 5 2 2 4 2" xfId="3457"/>
    <cellStyle name="Normal 2 5 2 2 4 3" xfId="3458"/>
    <cellStyle name="Normal 2 5 2 2 40" xfId="3459"/>
    <cellStyle name="Normal 2 5 2 2 40 2" xfId="3460"/>
    <cellStyle name="Normal 2 5 2 2 40 3" xfId="3461"/>
    <cellStyle name="Normal 2 5 2 2 41" xfId="3462"/>
    <cellStyle name="Normal 2 5 2 2 41 2" xfId="3463"/>
    <cellStyle name="Normal 2 5 2 2 41 3" xfId="3464"/>
    <cellStyle name="Normal 2 5 2 2 42" xfId="3465"/>
    <cellStyle name="Normal 2 5 2 2 42 2" xfId="3466"/>
    <cellStyle name="Normal 2 5 2 2 42 3" xfId="3467"/>
    <cellStyle name="Normal 2 5 2 2 43" xfId="3468"/>
    <cellStyle name="Normal 2 5 2 2 43 2" xfId="3469"/>
    <cellStyle name="Normal 2 5 2 2 43 3" xfId="3470"/>
    <cellStyle name="Normal 2 5 2 2 44" xfId="3471"/>
    <cellStyle name="Normal 2 5 2 2 44 2" xfId="3472"/>
    <cellStyle name="Normal 2 5 2 2 44 3" xfId="3473"/>
    <cellStyle name="Normal 2 5 2 2 45" xfId="3474"/>
    <cellStyle name="Normal 2 5 2 2 45 2" xfId="3475"/>
    <cellStyle name="Normal 2 5 2 2 45 3" xfId="3476"/>
    <cellStyle name="Normal 2 5 2 2 46" xfId="3477"/>
    <cellStyle name="Normal 2 5 2 2 46 2" xfId="3478"/>
    <cellStyle name="Normal 2 5 2 2 46 3" xfId="3479"/>
    <cellStyle name="Normal 2 5 2 2 47" xfId="3480"/>
    <cellStyle name="Normal 2 5 2 2 47 2" xfId="3481"/>
    <cellStyle name="Normal 2 5 2 2 47 3" xfId="3482"/>
    <cellStyle name="Normal 2 5 2 2 48" xfId="3483"/>
    <cellStyle name="Normal 2 5 2 2 48 2" xfId="3484"/>
    <cellStyle name="Normal 2 5 2 2 48 3" xfId="3485"/>
    <cellStyle name="Normal 2 5 2 2 49" xfId="3486"/>
    <cellStyle name="Normal 2 5 2 2 49 2" xfId="3487"/>
    <cellStyle name="Normal 2 5 2 2 49 3" xfId="3488"/>
    <cellStyle name="Normal 2 5 2 2 5" xfId="3489"/>
    <cellStyle name="Normal 2 5 2 2 5 2" xfId="3490"/>
    <cellStyle name="Normal 2 5 2 2 5 3" xfId="3491"/>
    <cellStyle name="Normal 2 5 2 2 50" xfId="3492"/>
    <cellStyle name="Normal 2 5 2 2 50 2" xfId="3493"/>
    <cellStyle name="Normal 2 5 2 2 50 3" xfId="3494"/>
    <cellStyle name="Normal 2 5 2 2 51" xfId="3495"/>
    <cellStyle name="Normal 2 5 2 2 51 2" xfId="3496"/>
    <cellStyle name="Normal 2 5 2 2 51 3" xfId="3497"/>
    <cellStyle name="Normal 2 5 2 2 52" xfId="3498"/>
    <cellStyle name="Normal 2 5 2 2 52 2" xfId="3499"/>
    <cellStyle name="Normal 2 5 2 2 52 3" xfId="3500"/>
    <cellStyle name="Normal 2 5 2 2 53" xfId="3501"/>
    <cellStyle name="Normal 2 5 2 2 53 2" xfId="3502"/>
    <cellStyle name="Normal 2 5 2 2 53 3" xfId="3503"/>
    <cellStyle name="Normal 2 5 2 2 54" xfId="3504"/>
    <cellStyle name="Normal 2 5 2 2 54 2" xfId="3505"/>
    <cellStyle name="Normal 2 5 2 2 54 3" xfId="3506"/>
    <cellStyle name="Normal 2 5 2 2 55" xfId="3507"/>
    <cellStyle name="Normal 2 5 2 2 55 2" xfId="3508"/>
    <cellStyle name="Normal 2 5 2 2 55 3" xfId="3509"/>
    <cellStyle name="Normal 2 5 2 2 56" xfId="3510"/>
    <cellStyle name="Normal 2 5 2 2 57" xfId="3511"/>
    <cellStyle name="Normal 2 5 2 2 6" xfId="3512"/>
    <cellStyle name="Normal 2 5 2 2 6 2" xfId="3513"/>
    <cellStyle name="Normal 2 5 2 2 6 3" xfId="3514"/>
    <cellStyle name="Normal 2 5 2 2 7" xfId="3515"/>
    <cellStyle name="Normal 2 5 2 2 7 2" xfId="3516"/>
    <cellStyle name="Normal 2 5 2 2 7 3" xfId="3517"/>
    <cellStyle name="Normal 2 5 2 2 8" xfId="3518"/>
    <cellStyle name="Normal 2 5 2 2 8 2" xfId="3519"/>
    <cellStyle name="Normal 2 5 2 2 8 3" xfId="3520"/>
    <cellStyle name="Normal 2 5 2 2 9" xfId="3521"/>
    <cellStyle name="Normal 2 5 2 2 9 2" xfId="3522"/>
    <cellStyle name="Normal 2 5 2 2 9 3" xfId="3523"/>
    <cellStyle name="Normal 2 5 2 20" xfId="3524"/>
    <cellStyle name="Normal 2 5 2 20 2" xfId="3525"/>
    <cellStyle name="Normal 2 5 2 20 3" xfId="3526"/>
    <cellStyle name="Normal 2 5 2 21" xfId="3527"/>
    <cellStyle name="Normal 2 5 2 21 2" xfId="3528"/>
    <cellStyle name="Normal 2 5 2 21 3" xfId="3529"/>
    <cellStyle name="Normal 2 5 2 22" xfId="3530"/>
    <cellStyle name="Normal 2 5 2 22 2" xfId="3531"/>
    <cellStyle name="Normal 2 5 2 22 3" xfId="3532"/>
    <cellStyle name="Normal 2 5 2 23" xfId="3533"/>
    <cellStyle name="Normal 2 5 2 23 2" xfId="3534"/>
    <cellStyle name="Normal 2 5 2 23 3" xfId="3535"/>
    <cellStyle name="Normal 2 5 2 24" xfId="3536"/>
    <cellStyle name="Normal 2 5 2 24 2" xfId="3537"/>
    <cellStyle name="Normal 2 5 2 24 3" xfId="3538"/>
    <cellStyle name="Normal 2 5 2 25" xfId="3539"/>
    <cellStyle name="Normal 2 5 2 25 2" xfId="3540"/>
    <cellStyle name="Normal 2 5 2 25 3" xfId="3541"/>
    <cellStyle name="Normal 2 5 2 26" xfId="3542"/>
    <cellStyle name="Normal 2 5 2 26 2" xfId="3543"/>
    <cellStyle name="Normal 2 5 2 26 3" xfId="3544"/>
    <cellStyle name="Normal 2 5 2 27" xfId="3545"/>
    <cellStyle name="Normal 2 5 2 27 2" xfId="3546"/>
    <cellStyle name="Normal 2 5 2 27 3" xfId="3547"/>
    <cellStyle name="Normal 2 5 2 28" xfId="3548"/>
    <cellStyle name="Normal 2 5 2 28 2" xfId="3549"/>
    <cellStyle name="Normal 2 5 2 28 3" xfId="3550"/>
    <cellStyle name="Normal 2 5 2 29" xfId="3551"/>
    <cellStyle name="Normal 2 5 2 29 2" xfId="3552"/>
    <cellStyle name="Normal 2 5 2 29 3" xfId="3553"/>
    <cellStyle name="Normal 2 5 2 3" xfId="3554"/>
    <cellStyle name="Normal 2 5 2 3 2" xfId="3555"/>
    <cellStyle name="Normal 2 5 2 3 3" xfId="3556"/>
    <cellStyle name="Normal 2 5 2 30" xfId="3557"/>
    <cellStyle name="Normal 2 5 2 30 2" xfId="3558"/>
    <cellStyle name="Normal 2 5 2 30 3" xfId="3559"/>
    <cellStyle name="Normal 2 5 2 31" xfId="3560"/>
    <cellStyle name="Normal 2 5 2 31 2" xfId="3561"/>
    <cellStyle name="Normal 2 5 2 31 3" xfId="3562"/>
    <cellStyle name="Normal 2 5 2 32" xfId="3563"/>
    <cellStyle name="Normal 2 5 2 32 2" xfId="3564"/>
    <cellStyle name="Normal 2 5 2 32 3" xfId="3565"/>
    <cellStyle name="Normal 2 5 2 33" xfId="3566"/>
    <cellStyle name="Normal 2 5 2 33 2" xfId="3567"/>
    <cellStyle name="Normal 2 5 2 33 3" xfId="3568"/>
    <cellStyle name="Normal 2 5 2 34" xfId="3569"/>
    <cellStyle name="Normal 2 5 2 35" xfId="3570"/>
    <cellStyle name="Normal 2 5 2 4" xfId="3571"/>
    <cellStyle name="Normal 2 5 2 4 2" xfId="3572"/>
    <cellStyle name="Normal 2 5 2 4 3" xfId="3573"/>
    <cellStyle name="Normal 2 5 2 5" xfId="3574"/>
    <cellStyle name="Normal 2 5 2 5 2" xfId="3575"/>
    <cellStyle name="Normal 2 5 2 5 3" xfId="3576"/>
    <cellStyle name="Normal 2 5 2 6" xfId="3577"/>
    <cellStyle name="Normal 2 5 2 6 2" xfId="3578"/>
    <cellStyle name="Normal 2 5 2 6 3" xfId="3579"/>
    <cellStyle name="Normal 2 5 2 7" xfId="3580"/>
    <cellStyle name="Normal 2 5 2 7 2" xfId="3581"/>
    <cellStyle name="Normal 2 5 2 7 3" xfId="3582"/>
    <cellStyle name="Normal 2 5 2 8" xfId="3583"/>
    <cellStyle name="Normal 2 5 2 8 2" xfId="3584"/>
    <cellStyle name="Normal 2 5 2 8 3" xfId="3585"/>
    <cellStyle name="Normal 2 5 2 9" xfId="3586"/>
    <cellStyle name="Normal 2 5 2 9 2" xfId="3587"/>
    <cellStyle name="Normal 2 5 2 9 3" xfId="3588"/>
    <cellStyle name="Normal 2 5 20" xfId="3589"/>
    <cellStyle name="Normal 2 5 20 2" xfId="3590"/>
    <cellStyle name="Normal 2 5 20 3" xfId="3591"/>
    <cellStyle name="Normal 2 5 21" xfId="3592"/>
    <cellStyle name="Normal 2 5 21 2" xfId="3593"/>
    <cellStyle name="Normal 2 5 21 3" xfId="3594"/>
    <cellStyle name="Normal 2 5 22" xfId="3595"/>
    <cellStyle name="Normal 2 5 22 2" xfId="3596"/>
    <cellStyle name="Normal 2 5 22 3" xfId="3597"/>
    <cellStyle name="Normal 2 5 23" xfId="3598"/>
    <cellStyle name="Normal 2 5 23 2" xfId="3599"/>
    <cellStyle name="Normal 2 5 23 3" xfId="3600"/>
    <cellStyle name="Normal 2 5 24" xfId="3601"/>
    <cellStyle name="Normal 2 5 24 2" xfId="3602"/>
    <cellStyle name="Normal 2 5 24 3" xfId="3603"/>
    <cellStyle name="Normal 2 5 25" xfId="3604"/>
    <cellStyle name="Normal 2 5 25 2" xfId="3605"/>
    <cellStyle name="Normal 2 5 25 3" xfId="3606"/>
    <cellStyle name="Normal 2 5 26" xfId="3607"/>
    <cellStyle name="Normal 2 5 26 2" xfId="3608"/>
    <cellStyle name="Normal 2 5 26 3" xfId="3609"/>
    <cellStyle name="Normal 2 5 27" xfId="3610"/>
    <cellStyle name="Normal 2 5 27 2" xfId="3611"/>
    <cellStyle name="Normal 2 5 27 3" xfId="3612"/>
    <cellStyle name="Normal 2 5 28" xfId="3613"/>
    <cellStyle name="Normal 2 5 28 2" xfId="3614"/>
    <cellStyle name="Normal 2 5 28 3" xfId="3615"/>
    <cellStyle name="Normal 2 5 29" xfId="3616"/>
    <cellStyle name="Normal 2 5 29 2" xfId="3617"/>
    <cellStyle name="Normal 2 5 29 3" xfId="3618"/>
    <cellStyle name="Normal 2 5 3" xfId="3619"/>
    <cellStyle name="Normal 2 5 3 2" xfId="3620"/>
    <cellStyle name="Normal 2 5 3 3" xfId="3621"/>
    <cellStyle name="Normal 2 5 30" xfId="3622"/>
    <cellStyle name="Normal 2 5 30 2" xfId="3623"/>
    <cellStyle name="Normal 2 5 30 3" xfId="3624"/>
    <cellStyle name="Normal 2 5 31" xfId="3625"/>
    <cellStyle name="Normal 2 5 31 2" xfId="3626"/>
    <cellStyle name="Normal 2 5 31 3" xfId="3627"/>
    <cellStyle name="Normal 2 5 32" xfId="3628"/>
    <cellStyle name="Normal 2 5 32 2" xfId="3629"/>
    <cellStyle name="Normal 2 5 32 3" xfId="3630"/>
    <cellStyle name="Normal 2 5 33" xfId="3631"/>
    <cellStyle name="Normal 2 5 33 2" xfId="3632"/>
    <cellStyle name="Normal 2 5 33 3" xfId="3633"/>
    <cellStyle name="Normal 2 5 34" xfId="3634"/>
    <cellStyle name="Normal 2 5 34 2" xfId="3635"/>
    <cellStyle name="Normal 2 5 34 3" xfId="3636"/>
    <cellStyle name="Normal 2 5 35" xfId="3637"/>
    <cellStyle name="Normal 2 5 35 2" xfId="3638"/>
    <cellStyle name="Normal 2 5 35 3" xfId="3639"/>
    <cellStyle name="Normal 2 5 36" xfId="3640"/>
    <cellStyle name="Normal 2 5 36 2" xfId="3641"/>
    <cellStyle name="Normal 2 5 36 3" xfId="3642"/>
    <cellStyle name="Normal 2 5 37" xfId="3643"/>
    <cellStyle name="Normal 2 5 37 2" xfId="3644"/>
    <cellStyle name="Normal 2 5 37 3" xfId="3645"/>
    <cellStyle name="Normal 2 5 38" xfId="3646"/>
    <cellStyle name="Normal 2 5 38 2" xfId="3647"/>
    <cellStyle name="Normal 2 5 38 3" xfId="3648"/>
    <cellStyle name="Normal 2 5 39" xfId="3649"/>
    <cellStyle name="Normal 2 5 39 2" xfId="3650"/>
    <cellStyle name="Normal 2 5 39 3" xfId="3651"/>
    <cellStyle name="Normal 2 5 4" xfId="3652"/>
    <cellStyle name="Normal 2 5 4 2" xfId="3653"/>
    <cellStyle name="Normal 2 5 4 3" xfId="3654"/>
    <cellStyle name="Normal 2 5 40" xfId="3655"/>
    <cellStyle name="Normal 2 5 40 2" xfId="3656"/>
    <cellStyle name="Normal 2 5 40 3" xfId="3657"/>
    <cellStyle name="Normal 2 5 41" xfId="3658"/>
    <cellStyle name="Normal 2 5 41 2" xfId="3659"/>
    <cellStyle name="Normal 2 5 41 3" xfId="3660"/>
    <cellStyle name="Normal 2 5 42" xfId="3661"/>
    <cellStyle name="Normal 2 5 42 2" xfId="3662"/>
    <cellStyle name="Normal 2 5 42 3" xfId="3663"/>
    <cellStyle name="Normal 2 5 43" xfId="3664"/>
    <cellStyle name="Normal 2 5 43 2" xfId="3665"/>
    <cellStyle name="Normal 2 5 43 3" xfId="3666"/>
    <cellStyle name="Normal 2 5 44" xfId="3667"/>
    <cellStyle name="Normal 2 5 44 2" xfId="3668"/>
    <cellStyle name="Normal 2 5 44 3" xfId="3669"/>
    <cellStyle name="Normal 2 5 45" xfId="3670"/>
    <cellStyle name="Normal 2 5 45 2" xfId="3671"/>
    <cellStyle name="Normal 2 5 45 3" xfId="3672"/>
    <cellStyle name="Normal 2 5 46" xfId="3673"/>
    <cellStyle name="Normal 2 5 46 2" xfId="3674"/>
    <cellStyle name="Normal 2 5 46 3" xfId="3675"/>
    <cellStyle name="Normal 2 5 47" xfId="3676"/>
    <cellStyle name="Normal 2 5 47 2" xfId="3677"/>
    <cellStyle name="Normal 2 5 47 3" xfId="3678"/>
    <cellStyle name="Normal 2 5 48" xfId="3679"/>
    <cellStyle name="Normal 2 5 48 2" xfId="3680"/>
    <cellStyle name="Normal 2 5 48 3" xfId="3681"/>
    <cellStyle name="Normal 2 5 49" xfId="3682"/>
    <cellStyle name="Normal 2 5 49 2" xfId="3683"/>
    <cellStyle name="Normal 2 5 49 3" xfId="3684"/>
    <cellStyle name="Normal 2 5 5" xfId="3685"/>
    <cellStyle name="Normal 2 5 5 2" xfId="3686"/>
    <cellStyle name="Normal 2 5 5 3" xfId="3687"/>
    <cellStyle name="Normal 2 5 50" xfId="3688"/>
    <cellStyle name="Normal 2 5 50 2" xfId="3689"/>
    <cellStyle name="Normal 2 5 50 3" xfId="3690"/>
    <cellStyle name="Normal 2 5 51" xfId="3691"/>
    <cellStyle name="Normal 2 5 51 2" xfId="3692"/>
    <cellStyle name="Normal 2 5 51 3" xfId="3693"/>
    <cellStyle name="Normal 2 5 52" xfId="3694"/>
    <cellStyle name="Normal 2 5 52 2" xfId="3695"/>
    <cellStyle name="Normal 2 5 52 3" xfId="3696"/>
    <cellStyle name="Normal 2 5 53" xfId="3697"/>
    <cellStyle name="Normal 2 5 53 2" xfId="3698"/>
    <cellStyle name="Normal 2 5 53 3" xfId="3699"/>
    <cellStyle name="Normal 2 5 54" xfId="3700"/>
    <cellStyle name="Normal 2 5 54 2" xfId="3701"/>
    <cellStyle name="Normal 2 5 54 3" xfId="3702"/>
    <cellStyle name="Normal 2 5 55" xfId="3703"/>
    <cellStyle name="Normal 2 5 55 2" xfId="3704"/>
    <cellStyle name="Normal 2 5 55 3" xfId="3705"/>
    <cellStyle name="Normal 2 5 56" xfId="3706"/>
    <cellStyle name="Normal 2 5 56 2" xfId="3707"/>
    <cellStyle name="Normal 2 5 56 3" xfId="3708"/>
    <cellStyle name="Normal 2 5 57" xfId="3709"/>
    <cellStyle name="Normal 2 5 57 2" xfId="3710"/>
    <cellStyle name="Normal 2 5 57 3" xfId="3711"/>
    <cellStyle name="Normal 2 5 58" xfId="3712"/>
    <cellStyle name="Normal 2 5 58 2" xfId="3713"/>
    <cellStyle name="Normal 2 5 58 3" xfId="3714"/>
    <cellStyle name="Normal 2 5 59" xfId="3715"/>
    <cellStyle name="Normal 2 5 59 2" xfId="3716"/>
    <cellStyle name="Normal 2 5 59 3" xfId="3717"/>
    <cellStyle name="Normal 2 5 6" xfId="3718"/>
    <cellStyle name="Normal 2 5 6 2" xfId="3719"/>
    <cellStyle name="Normal 2 5 6 3" xfId="3720"/>
    <cellStyle name="Normal 2 5 60" xfId="3721"/>
    <cellStyle name="Normal 2 5 60 2" xfId="3722"/>
    <cellStyle name="Normal 2 5 60 3" xfId="3723"/>
    <cellStyle name="Normal 2 5 61" xfId="3724"/>
    <cellStyle name="Normal 2 5 61 2" xfId="3725"/>
    <cellStyle name="Normal 2 5 61 3" xfId="3726"/>
    <cellStyle name="Normal 2 5 62" xfId="3727"/>
    <cellStyle name="Normal 2 5 62 2" xfId="3728"/>
    <cellStyle name="Normal 2 5 62 3" xfId="3729"/>
    <cellStyle name="Normal 2 5 63" xfId="3730"/>
    <cellStyle name="Normal 2 5 63 2" xfId="3731"/>
    <cellStyle name="Normal 2 5 63 3" xfId="3732"/>
    <cellStyle name="Normal 2 5 64" xfId="3733"/>
    <cellStyle name="Normal 2 5 64 2" xfId="3734"/>
    <cellStyle name="Normal 2 5 64 3" xfId="3735"/>
    <cellStyle name="Normal 2 5 65" xfId="3736"/>
    <cellStyle name="Normal 2 5 65 2" xfId="3737"/>
    <cellStyle name="Normal 2 5 65 3" xfId="3738"/>
    <cellStyle name="Normal 2 5 66" xfId="3739"/>
    <cellStyle name="Normal 2 5 66 2" xfId="3740"/>
    <cellStyle name="Normal 2 5 66 3" xfId="3741"/>
    <cellStyle name="Normal 2 5 67" xfId="3742"/>
    <cellStyle name="Normal 2 5 67 2" xfId="3743"/>
    <cellStyle name="Normal 2 5 67 3" xfId="3744"/>
    <cellStyle name="Normal 2 5 68" xfId="3745"/>
    <cellStyle name="Normal 2 5 68 2" xfId="3746"/>
    <cellStyle name="Normal 2 5 68 3" xfId="3747"/>
    <cellStyle name="Normal 2 5 69" xfId="3748"/>
    <cellStyle name="Normal 2 5 69 2" xfId="3749"/>
    <cellStyle name="Normal 2 5 69 3" xfId="3750"/>
    <cellStyle name="Normal 2 5 7" xfId="3751"/>
    <cellStyle name="Normal 2 5 7 2" xfId="3752"/>
    <cellStyle name="Normal 2 5 7 3" xfId="3753"/>
    <cellStyle name="Normal 2 5 70" xfId="3754"/>
    <cellStyle name="Normal 2 5 70 2" xfId="3755"/>
    <cellStyle name="Normal 2 5 70 3" xfId="3756"/>
    <cellStyle name="Normal 2 5 71" xfId="3757"/>
    <cellStyle name="Normal 2 5 71 2" xfId="3758"/>
    <cellStyle name="Normal 2 5 71 3" xfId="3759"/>
    <cellStyle name="Normal 2 5 72" xfId="3760"/>
    <cellStyle name="Normal 2 5 72 2" xfId="3761"/>
    <cellStyle name="Normal 2 5 72 3" xfId="3762"/>
    <cellStyle name="Normal 2 5 73" xfId="3763"/>
    <cellStyle name="Normal 2 5 73 2" xfId="3764"/>
    <cellStyle name="Normal 2 5 73 3" xfId="3765"/>
    <cellStyle name="Normal 2 5 74" xfId="3766"/>
    <cellStyle name="Normal 2 5 74 2" xfId="3767"/>
    <cellStyle name="Normal 2 5 74 3" xfId="3768"/>
    <cellStyle name="Normal 2 5 75" xfId="3769"/>
    <cellStyle name="Normal 2 5 75 2" xfId="3770"/>
    <cellStyle name="Normal 2 5 75 3" xfId="3771"/>
    <cellStyle name="Normal 2 5 76" xfId="3772"/>
    <cellStyle name="Normal 2 5 76 2" xfId="3773"/>
    <cellStyle name="Normal 2 5 76 3" xfId="3774"/>
    <cellStyle name="Normal 2 5 77" xfId="3775"/>
    <cellStyle name="Normal 2 5 77 2" xfId="3776"/>
    <cellStyle name="Normal 2 5 77 3" xfId="3777"/>
    <cellStyle name="Normal 2 5 78" xfId="3778"/>
    <cellStyle name="Normal 2 5 78 2" xfId="3779"/>
    <cellStyle name="Normal 2 5 78 3" xfId="3780"/>
    <cellStyle name="Normal 2 5 79" xfId="3781"/>
    <cellStyle name="Normal 2 5 79 2" xfId="3782"/>
    <cellStyle name="Normal 2 5 79 3" xfId="3783"/>
    <cellStyle name="Normal 2 5 8" xfId="3784"/>
    <cellStyle name="Normal 2 5 8 2" xfId="3785"/>
    <cellStyle name="Normal 2 5 8 3" xfId="3786"/>
    <cellStyle name="Normal 2 5 80" xfId="3787"/>
    <cellStyle name="Normal 2 5 80 2" xfId="3788"/>
    <cellStyle name="Normal 2 5 80 3" xfId="3789"/>
    <cellStyle name="Normal 2 5 81" xfId="3790"/>
    <cellStyle name="Normal 2 5 81 2" xfId="3791"/>
    <cellStyle name="Normal 2 5 81 3" xfId="3792"/>
    <cellStyle name="Normal 2 5 82" xfId="3793"/>
    <cellStyle name="Normal 2 5 82 2" xfId="3794"/>
    <cellStyle name="Normal 2 5 82 3" xfId="3795"/>
    <cellStyle name="Normal 2 5 83" xfId="3796"/>
    <cellStyle name="Normal 2 5 83 2" xfId="3797"/>
    <cellStyle name="Normal 2 5 83 3" xfId="3798"/>
    <cellStyle name="Normal 2 5 84" xfId="3799"/>
    <cellStyle name="Normal 2 5 84 2" xfId="3800"/>
    <cellStyle name="Normal 2 5 84 3" xfId="3801"/>
    <cellStyle name="Normal 2 5 85" xfId="3802"/>
    <cellStyle name="Normal 2 5 85 2" xfId="3803"/>
    <cellStyle name="Normal 2 5 85 3" xfId="3804"/>
    <cellStyle name="Normal 2 5 86" xfId="3805"/>
    <cellStyle name="Normal 2 5 86 2" xfId="3806"/>
    <cellStyle name="Normal 2 5 86 3" xfId="3807"/>
    <cellStyle name="Normal 2 5 87" xfId="3808"/>
    <cellStyle name="Normal 2 5 87 2" xfId="3809"/>
    <cellStyle name="Normal 2 5 87 3" xfId="3810"/>
    <cellStyle name="Normal 2 5 88" xfId="3811"/>
    <cellStyle name="Normal 2 5 89" xfId="3812"/>
    <cellStyle name="Normal 2 5 9" xfId="3813"/>
    <cellStyle name="Normal 2 5 9 2" xfId="3814"/>
    <cellStyle name="Normal 2 5 9 3" xfId="3815"/>
    <cellStyle name="Normal 2 5 90" xfId="7614"/>
    <cellStyle name="Normal 2 5_DEER 032008 Cost Summary Delivery - Rev 4 (2)" xfId="3816"/>
    <cellStyle name="Normal 2 50" xfId="3817"/>
    <cellStyle name="Normal 2 50 2" xfId="3818"/>
    <cellStyle name="Normal 2 50 3" xfId="3819"/>
    <cellStyle name="Normal 2 51" xfId="3820"/>
    <cellStyle name="Normal 2 51 2" xfId="3821"/>
    <cellStyle name="Normal 2 51 3" xfId="3822"/>
    <cellStyle name="Normal 2 52" xfId="3823"/>
    <cellStyle name="Normal 2 52 2" xfId="3824"/>
    <cellStyle name="Normal 2 52 3" xfId="3825"/>
    <cellStyle name="Normal 2 53" xfId="3826"/>
    <cellStyle name="Normal 2 53 2" xfId="3827"/>
    <cellStyle name="Normal 2 53 3" xfId="3828"/>
    <cellStyle name="Normal 2 54" xfId="3829"/>
    <cellStyle name="Normal 2 54 2" xfId="3830"/>
    <cellStyle name="Normal 2 54 3" xfId="3831"/>
    <cellStyle name="Normal 2 55" xfId="3832"/>
    <cellStyle name="Normal 2 55 2" xfId="3833"/>
    <cellStyle name="Normal 2 55 3" xfId="3834"/>
    <cellStyle name="Normal 2 56" xfId="3835"/>
    <cellStyle name="Normal 2 56 2" xfId="3836"/>
    <cellStyle name="Normal 2 56 3" xfId="3837"/>
    <cellStyle name="Normal 2 57" xfId="3838"/>
    <cellStyle name="Normal 2 57 2" xfId="3839"/>
    <cellStyle name="Normal 2 57 3" xfId="3840"/>
    <cellStyle name="Normal 2 58" xfId="3841"/>
    <cellStyle name="Normal 2 58 2" xfId="3842"/>
    <cellStyle name="Normal 2 58 3" xfId="3843"/>
    <cellStyle name="Normal 2 59" xfId="3844"/>
    <cellStyle name="Normal 2 59 2" xfId="3845"/>
    <cellStyle name="Normal 2 59 3" xfId="3846"/>
    <cellStyle name="Normal 2 6" xfId="57"/>
    <cellStyle name="Normal 2 6 2" xfId="3847"/>
    <cellStyle name="Normal 2 6 3" xfId="3848"/>
    <cellStyle name="Normal 2 60" xfId="3849"/>
    <cellStyle name="Normal 2 60 2" xfId="3850"/>
    <cellStyle name="Normal 2 60 3" xfId="3851"/>
    <cellStyle name="Normal 2 61" xfId="3852"/>
    <cellStyle name="Normal 2 61 2" xfId="3853"/>
    <cellStyle name="Normal 2 61 3" xfId="3854"/>
    <cellStyle name="Normal 2 62" xfId="3855"/>
    <cellStyle name="Normal 2 62 2" xfId="3856"/>
    <cellStyle name="Normal 2 62 3" xfId="3857"/>
    <cellStyle name="Normal 2 63" xfId="3858"/>
    <cellStyle name="Normal 2 63 2" xfId="3859"/>
    <cellStyle name="Normal 2 63 3" xfId="3860"/>
    <cellStyle name="Normal 2 64" xfId="3861"/>
    <cellStyle name="Normal 2 64 2" xfId="3862"/>
    <cellStyle name="Normal 2 64 3" xfId="3863"/>
    <cellStyle name="Normal 2 65" xfId="3864"/>
    <cellStyle name="Normal 2 65 2" xfId="3865"/>
    <cellStyle name="Normal 2 65 3" xfId="3866"/>
    <cellStyle name="Normal 2 66" xfId="3867"/>
    <cellStyle name="Normal 2 66 2" xfId="3868"/>
    <cellStyle name="Normal 2 66 3" xfId="3869"/>
    <cellStyle name="Normal 2 67" xfId="3870"/>
    <cellStyle name="Normal 2 67 2" xfId="3871"/>
    <cellStyle name="Normal 2 67 3" xfId="3872"/>
    <cellStyle name="Normal 2 68" xfId="3873"/>
    <cellStyle name="Normal 2 68 2" xfId="3874"/>
    <cellStyle name="Normal 2 68 3" xfId="3875"/>
    <cellStyle name="Normal 2 69" xfId="3876"/>
    <cellStyle name="Normal 2 69 2" xfId="3877"/>
    <cellStyle name="Normal 2 69 3" xfId="3878"/>
    <cellStyle name="Normal 2 7" xfId="58"/>
    <cellStyle name="Normal 2 7 2" xfId="3879"/>
    <cellStyle name="Normal 2 7 3" xfId="3880"/>
    <cellStyle name="Normal 2 70" xfId="3881"/>
    <cellStyle name="Normal 2 70 2" xfId="3882"/>
    <cellStyle name="Normal 2 70 3" xfId="3883"/>
    <cellStyle name="Normal 2 71" xfId="3884"/>
    <cellStyle name="Normal 2 71 2" xfId="3885"/>
    <cellStyle name="Normal 2 71 3" xfId="3886"/>
    <cellStyle name="Normal 2 72" xfId="3887"/>
    <cellStyle name="Normal 2 72 2" xfId="3888"/>
    <cellStyle name="Normal 2 72 3" xfId="3889"/>
    <cellStyle name="Normal 2 73" xfId="3890"/>
    <cellStyle name="Normal 2 73 2" xfId="3891"/>
    <cellStyle name="Normal 2 73 3" xfId="3892"/>
    <cellStyle name="Normal 2 74" xfId="3893"/>
    <cellStyle name="Normal 2 74 2" xfId="3894"/>
    <cellStyle name="Normal 2 74 3" xfId="3895"/>
    <cellStyle name="Normal 2 75" xfId="3896"/>
    <cellStyle name="Normal 2 75 2" xfId="3897"/>
    <cellStyle name="Normal 2 75 3" xfId="3898"/>
    <cellStyle name="Normal 2 76" xfId="3899"/>
    <cellStyle name="Normal 2 76 2" xfId="3900"/>
    <cellStyle name="Normal 2 76 3" xfId="3901"/>
    <cellStyle name="Normal 2 77" xfId="3902"/>
    <cellStyle name="Normal 2 77 2" xfId="3903"/>
    <cellStyle name="Normal 2 77 3" xfId="3904"/>
    <cellStyle name="Normal 2 78" xfId="3905"/>
    <cellStyle name="Normal 2 78 2" xfId="3906"/>
    <cellStyle name="Normal 2 78 3" xfId="3907"/>
    <cellStyle name="Normal 2 79" xfId="3908"/>
    <cellStyle name="Normal 2 79 2" xfId="3909"/>
    <cellStyle name="Normal 2 79 3" xfId="3910"/>
    <cellStyle name="Normal 2 8" xfId="59"/>
    <cellStyle name="Normal 2 8 10" xfId="3911"/>
    <cellStyle name="Normal 2 8 10 2" xfId="3912"/>
    <cellStyle name="Normal 2 8 10 3" xfId="3913"/>
    <cellStyle name="Normal 2 8 11" xfId="3914"/>
    <cellStyle name="Normal 2 8 11 2" xfId="3915"/>
    <cellStyle name="Normal 2 8 11 3" xfId="3916"/>
    <cellStyle name="Normal 2 8 12" xfId="3917"/>
    <cellStyle name="Normal 2 8 12 2" xfId="3918"/>
    <cellStyle name="Normal 2 8 12 3" xfId="3919"/>
    <cellStyle name="Normal 2 8 13" xfId="3920"/>
    <cellStyle name="Normal 2 8 13 2" xfId="3921"/>
    <cellStyle name="Normal 2 8 13 3" xfId="3922"/>
    <cellStyle name="Normal 2 8 14" xfId="3923"/>
    <cellStyle name="Normal 2 8 14 2" xfId="3924"/>
    <cellStyle name="Normal 2 8 14 3" xfId="3925"/>
    <cellStyle name="Normal 2 8 15" xfId="3926"/>
    <cellStyle name="Normal 2 8 15 2" xfId="3927"/>
    <cellStyle name="Normal 2 8 15 3" xfId="3928"/>
    <cellStyle name="Normal 2 8 16" xfId="3929"/>
    <cellStyle name="Normal 2 8 16 2" xfId="3930"/>
    <cellStyle name="Normal 2 8 16 3" xfId="3931"/>
    <cellStyle name="Normal 2 8 17" xfId="3932"/>
    <cellStyle name="Normal 2 8 17 2" xfId="3933"/>
    <cellStyle name="Normal 2 8 17 3" xfId="3934"/>
    <cellStyle name="Normal 2 8 18" xfId="3935"/>
    <cellStyle name="Normal 2 8 18 2" xfId="3936"/>
    <cellStyle name="Normal 2 8 18 3" xfId="3937"/>
    <cellStyle name="Normal 2 8 19" xfId="3938"/>
    <cellStyle name="Normal 2 8 19 2" xfId="3939"/>
    <cellStyle name="Normal 2 8 19 3" xfId="3940"/>
    <cellStyle name="Normal 2 8 2" xfId="3941"/>
    <cellStyle name="Normal 2 8 2 2" xfId="3942"/>
    <cellStyle name="Normal 2 8 2 3" xfId="3943"/>
    <cellStyle name="Normal 2 8 20" xfId="3944"/>
    <cellStyle name="Normal 2 8 20 2" xfId="3945"/>
    <cellStyle name="Normal 2 8 20 3" xfId="3946"/>
    <cellStyle name="Normal 2 8 21" xfId="3947"/>
    <cellStyle name="Normal 2 8 21 2" xfId="3948"/>
    <cellStyle name="Normal 2 8 21 3" xfId="3949"/>
    <cellStyle name="Normal 2 8 22" xfId="3950"/>
    <cellStyle name="Normal 2 8 22 2" xfId="3951"/>
    <cellStyle name="Normal 2 8 22 3" xfId="3952"/>
    <cellStyle name="Normal 2 8 23" xfId="3953"/>
    <cellStyle name="Normal 2 8 23 2" xfId="3954"/>
    <cellStyle name="Normal 2 8 23 3" xfId="3955"/>
    <cellStyle name="Normal 2 8 24" xfId="3956"/>
    <cellStyle name="Normal 2 8 25" xfId="3957"/>
    <cellStyle name="Normal 2 8 3" xfId="3958"/>
    <cellStyle name="Normal 2 8 3 2" xfId="3959"/>
    <cellStyle name="Normal 2 8 3 3" xfId="3960"/>
    <cellStyle name="Normal 2 8 4" xfId="3961"/>
    <cellStyle name="Normal 2 8 4 2" xfId="3962"/>
    <cellStyle name="Normal 2 8 4 3" xfId="3963"/>
    <cellStyle name="Normal 2 8 5" xfId="3964"/>
    <cellStyle name="Normal 2 8 5 2" xfId="3965"/>
    <cellStyle name="Normal 2 8 5 3" xfId="3966"/>
    <cellStyle name="Normal 2 8 6" xfId="3967"/>
    <cellStyle name="Normal 2 8 6 2" xfId="3968"/>
    <cellStyle name="Normal 2 8 6 3" xfId="3969"/>
    <cellStyle name="Normal 2 8 7" xfId="3970"/>
    <cellStyle name="Normal 2 8 7 2" xfId="3971"/>
    <cellStyle name="Normal 2 8 7 3" xfId="3972"/>
    <cellStyle name="Normal 2 8 8" xfId="3973"/>
    <cellStyle name="Normal 2 8 8 2" xfId="3974"/>
    <cellStyle name="Normal 2 8 8 3" xfId="3975"/>
    <cellStyle name="Normal 2 8 9" xfId="3976"/>
    <cellStyle name="Normal 2 8 9 2" xfId="3977"/>
    <cellStyle name="Normal 2 8 9 3" xfId="3978"/>
    <cellStyle name="Normal 2 80" xfId="3979"/>
    <cellStyle name="Normal 2 80 2" xfId="3980"/>
    <cellStyle name="Normal 2 80 3" xfId="3981"/>
    <cellStyle name="Normal 2 81" xfId="3982"/>
    <cellStyle name="Normal 2 81 2" xfId="3983"/>
    <cellStyle name="Normal 2 81 3" xfId="3984"/>
    <cellStyle name="Normal 2 82" xfId="3985"/>
    <cellStyle name="Normal 2 82 2" xfId="3986"/>
    <cellStyle name="Normal 2 82 3" xfId="3987"/>
    <cellStyle name="Normal 2 83" xfId="3988"/>
    <cellStyle name="Normal 2 83 2" xfId="3989"/>
    <cellStyle name="Normal 2 83 3" xfId="3990"/>
    <cellStyle name="Normal 2 84" xfId="3991"/>
    <cellStyle name="Normal 2 84 2" xfId="3992"/>
    <cellStyle name="Normal 2 84 3" xfId="3993"/>
    <cellStyle name="Normal 2 85" xfId="3994"/>
    <cellStyle name="Normal 2 85 2" xfId="3995"/>
    <cellStyle name="Normal 2 85 3" xfId="3996"/>
    <cellStyle name="Normal 2 86" xfId="3997"/>
    <cellStyle name="Normal 2 86 2" xfId="3998"/>
    <cellStyle name="Normal 2 86 3" xfId="3999"/>
    <cellStyle name="Normal 2 87" xfId="4000"/>
    <cellStyle name="Normal 2 87 2" xfId="4001"/>
    <cellStyle name="Normal 2 87 3" xfId="4002"/>
    <cellStyle name="Normal 2 88" xfId="4003"/>
    <cellStyle name="Normal 2 88 2" xfId="4004"/>
    <cellStyle name="Normal 2 88 3" xfId="4005"/>
    <cellStyle name="Normal 2 89" xfId="4006"/>
    <cellStyle name="Normal 2 89 2" xfId="4007"/>
    <cellStyle name="Normal 2 89 3" xfId="4008"/>
    <cellStyle name="Normal 2 9" xfId="60"/>
    <cellStyle name="Normal 2 9 10" xfId="4009"/>
    <cellStyle name="Normal 2 9 10 2" xfId="4010"/>
    <cellStyle name="Normal 2 9 10 3" xfId="4011"/>
    <cellStyle name="Normal 2 9 11" xfId="4012"/>
    <cellStyle name="Normal 2 9 11 2" xfId="4013"/>
    <cellStyle name="Normal 2 9 11 3" xfId="4014"/>
    <cellStyle name="Normal 2 9 12" xfId="4015"/>
    <cellStyle name="Normal 2 9 12 2" xfId="4016"/>
    <cellStyle name="Normal 2 9 12 3" xfId="4017"/>
    <cellStyle name="Normal 2 9 13" xfId="4018"/>
    <cellStyle name="Normal 2 9 13 2" xfId="4019"/>
    <cellStyle name="Normal 2 9 13 3" xfId="4020"/>
    <cellStyle name="Normal 2 9 14" xfId="4021"/>
    <cellStyle name="Normal 2 9 14 2" xfId="4022"/>
    <cellStyle name="Normal 2 9 14 3" xfId="4023"/>
    <cellStyle name="Normal 2 9 15" xfId="4024"/>
    <cellStyle name="Normal 2 9 15 2" xfId="4025"/>
    <cellStyle name="Normal 2 9 15 3" xfId="4026"/>
    <cellStyle name="Normal 2 9 16" xfId="4027"/>
    <cellStyle name="Normal 2 9 16 2" xfId="4028"/>
    <cellStyle name="Normal 2 9 16 3" xfId="4029"/>
    <cellStyle name="Normal 2 9 17" xfId="4030"/>
    <cellStyle name="Normal 2 9 17 2" xfId="4031"/>
    <cellStyle name="Normal 2 9 17 3" xfId="4032"/>
    <cellStyle name="Normal 2 9 18" xfId="4033"/>
    <cellStyle name="Normal 2 9 18 2" xfId="4034"/>
    <cellStyle name="Normal 2 9 18 3" xfId="4035"/>
    <cellStyle name="Normal 2 9 19" xfId="4036"/>
    <cellStyle name="Normal 2 9 19 2" xfId="4037"/>
    <cellStyle name="Normal 2 9 19 3" xfId="4038"/>
    <cellStyle name="Normal 2 9 2" xfId="4039"/>
    <cellStyle name="Normal 2 9 2 2" xfId="4040"/>
    <cellStyle name="Normal 2 9 2 3" xfId="4041"/>
    <cellStyle name="Normal 2 9 20" xfId="4042"/>
    <cellStyle name="Normal 2 9 20 2" xfId="4043"/>
    <cellStyle name="Normal 2 9 20 3" xfId="4044"/>
    <cellStyle name="Normal 2 9 21" xfId="4045"/>
    <cellStyle name="Normal 2 9 21 2" xfId="4046"/>
    <cellStyle name="Normal 2 9 21 3" xfId="4047"/>
    <cellStyle name="Normal 2 9 22" xfId="4048"/>
    <cellStyle name="Normal 2 9 22 2" xfId="4049"/>
    <cellStyle name="Normal 2 9 22 3" xfId="4050"/>
    <cellStyle name="Normal 2 9 23" xfId="4051"/>
    <cellStyle name="Normal 2 9 23 2" xfId="4052"/>
    <cellStyle name="Normal 2 9 23 3" xfId="4053"/>
    <cellStyle name="Normal 2 9 24" xfId="4054"/>
    <cellStyle name="Normal 2 9 25" xfId="4055"/>
    <cellStyle name="Normal 2 9 3" xfId="4056"/>
    <cellStyle name="Normal 2 9 3 2" xfId="4057"/>
    <cellStyle name="Normal 2 9 3 3" xfId="4058"/>
    <cellStyle name="Normal 2 9 4" xfId="4059"/>
    <cellStyle name="Normal 2 9 4 2" xfId="4060"/>
    <cellStyle name="Normal 2 9 4 3" xfId="4061"/>
    <cellStyle name="Normal 2 9 5" xfId="4062"/>
    <cellStyle name="Normal 2 9 5 2" xfId="4063"/>
    <cellStyle name="Normal 2 9 5 3" xfId="4064"/>
    <cellStyle name="Normal 2 9 6" xfId="4065"/>
    <cellStyle name="Normal 2 9 6 2" xfId="4066"/>
    <cellStyle name="Normal 2 9 6 3" xfId="4067"/>
    <cellStyle name="Normal 2 9 7" xfId="4068"/>
    <cellStyle name="Normal 2 9 7 2" xfId="4069"/>
    <cellStyle name="Normal 2 9 7 3" xfId="4070"/>
    <cellStyle name="Normal 2 9 8" xfId="4071"/>
    <cellStyle name="Normal 2 9 8 2" xfId="4072"/>
    <cellStyle name="Normal 2 9 8 3" xfId="4073"/>
    <cellStyle name="Normal 2 9 9" xfId="4074"/>
    <cellStyle name="Normal 2 9 9 2" xfId="4075"/>
    <cellStyle name="Normal 2 9 9 3" xfId="4076"/>
    <cellStyle name="Normal 2 90" xfId="4077"/>
    <cellStyle name="Normal 2 90 2" xfId="4078"/>
    <cellStyle name="Normal 2 90 3" xfId="4079"/>
    <cellStyle name="Normal 2 91" xfId="4080"/>
    <cellStyle name="Normal 2 91 2" xfId="4081"/>
    <cellStyle name="Normal 2 91 3" xfId="4082"/>
    <cellStyle name="Normal 2 92" xfId="4083"/>
    <cellStyle name="Normal 2 92 2" xfId="4084"/>
    <cellStyle name="Normal 2 92 3" xfId="4085"/>
    <cellStyle name="Normal 2 93" xfId="4086"/>
    <cellStyle name="Normal 2 93 2" xfId="4087"/>
    <cellStyle name="Normal 2 93 3" xfId="4088"/>
    <cellStyle name="Normal 2 94" xfId="4089"/>
    <cellStyle name="Normal 2 94 2" xfId="4090"/>
    <cellStyle name="Normal 2 94 3" xfId="4091"/>
    <cellStyle name="Normal 2 94 4" xfId="7656"/>
    <cellStyle name="Normal 2 95" xfId="4092"/>
    <cellStyle name="Normal 2 95 2" xfId="4093"/>
    <cellStyle name="Normal 2 95 3" xfId="4094"/>
    <cellStyle name="Normal 2 95 4" xfId="7657"/>
    <cellStyle name="Normal 2 96" xfId="4095"/>
    <cellStyle name="Normal 2 96 2" xfId="4096"/>
    <cellStyle name="Normal 2 96 3" xfId="4097"/>
    <cellStyle name="Normal 2 97" xfId="4098"/>
    <cellStyle name="Normal 2 97 2" xfId="4099"/>
    <cellStyle name="Normal 2 97 3" xfId="4100"/>
    <cellStyle name="Normal 2 98" xfId="4101"/>
    <cellStyle name="Normal 2 98 2" xfId="4102"/>
    <cellStyle name="Normal 2 98 3" xfId="4103"/>
    <cellStyle name="Normal 2 99" xfId="4104"/>
    <cellStyle name="Normal 2 99 2" xfId="4105"/>
    <cellStyle name="Normal 2 99 3" xfId="4106"/>
    <cellStyle name="Normal 2_DEER 032008 Cost Summary Delivery - Rev 4 (2)" xfId="4107"/>
    <cellStyle name="Normal 20" xfId="61"/>
    <cellStyle name="Normal 20 2" xfId="4108"/>
    <cellStyle name="Normal 20 3" xfId="4109"/>
    <cellStyle name="Normal 21" xfId="62"/>
    <cellStyle name="Normal 21 2" xfId="4110"/>
    <cellStyle name="Normal 21 3" xfId="4111"/>
    <cellStyle name="Normal 22" xfId="4112"/>
    <cellStyle name="Normal 23" xfId="4113"/>
    <cellStyle name="Normal 24" xfId="7550"/>
    <cellStyle name="Normal 25" xfId="1"/>
    <cellStyle name="Normal 26" xfId="4114"/>
    <cellStyle name="Normal 27" xfId="7565"/>
    <cellStyle name="Normal 3" xfId="6"/>
    <cellStyle name="Normal 3 10" xfId="4115"/>
    <cellStyle name="Normal 3 10 10" xfId="4116"/>
    <cellStyle name="Normal 3 10 10 2" xfId="4117"/>
    <cellStyle name="Normal 3 10 10 3" xfId="4118"/>
    <cellStyle name="Normal 3 10 11" xfId="4119"/>
    <cellStyle name="Normal 3 10 11 2" xfId="4120"/>
    <cellStyle name="Normal 3 10 11 3" xfId="4121"/>
    <cellStyle name="Normal 3 10 12" xfId="4122"/>
    <cellStyle name="Normal 3 10 12 2" xfId="4123"/>
    <cellStyle name="Normal 3 10 12 3" xfId="4124"/>
    <cellStyle name="Normal 3 10 13" xfId="4125"/>
    <cellStyle name="Normal 3 10 13 2" xfId="4126"/>
    <cellStyle name="Normal 3 10 13 3" xfId="4127"/>
    <cellStyle name="Normal 3 10 14" xfId="4128"/>
    <cellStyle name="Normal 3 10 14 2" xfId="4129"/>
    <cellStyle name="Normal 3 10 14 3" xfId="4130"/>
    <cellStyle name="Normal 3 10 15" xfId="4131"/>
    <cellStyle name="Normal 3 10 15 2" xfId="4132"/>
    <cellStyle name="Normal 3 10 15 3" xfId="4133"/>
    <cellStyle name="Normal 3 10 16" xfId="4134"/>
    <cellStyle name="Normal 3 10 16 2" xfId="4135"/>
    <cellStyle name="Normal 3 10 16 3" xfId="4136"/>
    <cellStyle name="Normal 3 10 17" xfId="4137"/>
    <cellStyle name="Normal 3 10 17 2" xfId="4138"/>
    <cellStyle name="Normal 3 10 17 3" xfId="4139"/>
    <cellStyle name="Normal 3 10 18" xfId="4140"/>
    <cellStyle name="Normal 3 10 18 2" xfId="4141"/>
    <cellStyle name="Normal 3 10 18 3" xfId="4142"/>
    <cellStyle name="Normal 3 10 19" xfId="4143"/>
    <cellStyle name="Normal 3 10 19 2" xfId="4144"/>
    <cellStyle name="Normal 3 10 19 3" xfId="4145"/>
    <cellStyle name="Normal 3 10 2" xfId="4146"/>
    <cellStyle name="Normal 3 10 2 2" xfId="4147"/>
    <cellStyle name="Normal 3 10 2 3" xfId="4148"/>
    <cellStyle name="Normal 3 10 20" xfId="4149"/>
    <cellStyle name="Normal 3 10 20 2" xfId="4150"/>
    <cellStyle name="Normal 3 10 20 3" xfId="4151"/>
    <cellStyle name="Normal 3 10 21" xfId="4152"/>
    <cellStyle name="Normal 3 10 21 2" xfId="4153"/>
    <cellStyle name="Normal 3 10 21 3" xfId="4154"/>
    <cellStyle name="Normal 3 10 22" xfId="4155"/>
    <cellStyle name="Normal 3 10 22 2" xfId="4156"/>
    <cellStyle name="Normal 3 10 22 3" xfId="4157"/>
    <cellStyle name="Normal 3 10 23" xfId="4158"/>
    <cellStyle name="Normal 3 10 23 2" xfId="4159"/>
    <cellStyle name="Normal 3 10 23 3" xfId="4160"/>
    <cellStyle name="Normal 3 10 24" xfId="4161"/>
    <cellStyle name="Normal 3 10 25" xfId="4162"/>
    <cellStyle name="Normal 3 10 3" xfId="4163"/>
    <cellStyle name="Normal 3 10 3 2" xfId="4164"/>
    <cellStyle name="Normal 3 10 3 3" xfId="4165"/>
    <cellStyle name="Normal 3 10 4" xfId="4166"/>
    <cellStyle name="Normal 3 10 4 2" xfId="4167"/>
    <cellStyle name="Normal 3 10 4 3" xfId="4168"/>
    <cellStyle name="Normal 3 10 5" xfId="4169"/>
    <cellStyle name="Normal 3 10 5 2" xfId="4170"/>
    <cellStyle name="Normal 3 10 5 3" xfId="4171"/>
    <cellStyle name="Normal 3 10 6" xfId="4172"/>
    <cellStyle name="Normal 3 10 6 2" xfId="4173"/>
    <cellStyle name="Normal 3 10 6 3" xfId="4174"/>
    <cellStyle name="Normal 3 10 7" xfId="4175"/>
    <cellStyle name="Normal 3 10 7 2" xfId="4176"/>
    <cellStyle name="Normal 3 10 7 3" xfId="4177"/>
    <cellStyle name="Normal 3 10 8" xfId="4178"/>
    <cellStyle name="Normal 3 10 8 2" xfId="4179"/>
    <cellStyle name="Normal 3 10 8 3" xfId="4180"/>
    <cellStyle name="Normal 3 10 9" xfId="4181"/>
    <cellStyle name="Normal 3 10 9 2" xfId="4182"/>
    <cellStyle name="Normal 3 10 9 3" xfId="4183"/>
    <cellStyle name="Normal 3 100" xfId="4184"/>
    <cellStyle name="Normal 3 100 2" xfId="4185"/>
    <cellStyle name="Normal 3 100 3" xfId="4186"/>
    <cellStyle name="Normal 3 101" xfId="4187"/>
    <cellStyle name="Normal 3 101 2" xfId="4188"/>
    <cellStyle name="Normal 3 101 3" xfId="4189"/>
    <cellStyle name="Normal 3 102" xfId="4190"/>
    <cellStyle name="Normal 3 102 2" xfId="4191"/>
    <cellStyle name="Normal 3 102 3" xfId="4192"/>
    <cellStyle name="Normal 3 103" xfId="4193"/>
    <cellStyle name="Normal 3 103 2" xfId="4194"/>
    <cellStyle name="Normal 3 103 3" xfId="4195"/>
    <cellStyle name="Normal 3 104" xfId="4196"/>
    <cellStyle name="Normal 3 104 2" xfId="4197"/>
    <cellStyle name="Normal 3 104 3" xfId="4198"/>
    <cellStyle name="Normal 3 105" xfId="4199"/>
    <cellStyle name="Normal 3 105 2" xfId="4200"/>
    <cellStyle name="Normal 3 105 3" xfId="4201"/>
    <cellStyle name="Normal 3 106" xfId="4202"/>
    <cellStyle name="Normal 3 106 2" xfId="4203"/>
    <cellStyle name="Normal 3 106 3" xfId="4204"/>
    <cellStyle name="Normal 3 107" xfId="4205"/>
    <cellStyle name="Normal 3 107 2" xfId="4206"/>
    <cellStyle name="Normal 3 107 3" xfId="4207"/>
    <cellStyle name="Normal 3 108" xfId="4208"/>
    <cellStyle name="Normal 3 108 2" xfId="4209"/>
    <cellStyle name="Normal 3 108 3" xfId="4210"/>
    <cellStyle name="Normal 3 109" xfId="4211"/>
    <cellStyle name="Normal 3 109 2" xfId="4212"/>
    <cellStyle name="Normal 3 109 3" xfId="4213"/>
    <cellStyle name="Normal 3 11" xfId="4214"/>
    <cellStyle name="Normal 3 11 10" xfId="4215"/>
    <cellStyle name="Normal 3 11 10 2" xfId="4216"/>
    <cellStyle name="Normal 3 11 10 3" xfId="4217"/>
    <cellStyle name="Normal 3 11 11" xfId="4218"/>
    <cellStyle name="Normal 3 11 11 2" xfId="4219"/>
    <cellStyle name="Normal 3 11 11 3" xfId="4220"/>
    <cellStyle name="Normal 3 11 12" xfId="4221"/>
    <cellStyle name="Normal 3 11 12 2" xfId="4222"/>
    <cellStyle name="Normal 3 11 12 3" xfId="4223"/>
    <cellStyle name="Normal 3 11 13" xfId="4224"/>
    <cellStyle name="Normal 3 11 13 2" xfId="4225"/>
    <cellStyle name="Normal 3 11 13 3" xfId="4226"/>
    <cellStyle name="Normal 3 11 14" xfId="4227"/>
    <cellStyle name="Normal 3 11 14 2" xfId="4228"/>
    <cellStyle name="Normal 3 11 14 3" xfId="4229"/>
    <cellStyle name="Normal 3 11 15" xfId="4230"/>
    <cellStyle name="Normal 3 11 15 2" xfId="4231"/>
    <cellStyle name="Normal 3 11 15 3" xfId="4232"/>
    <cellStyle name="Normal 3 11 16" xfId="4233"/>
    <cellStyle name="Normal 3 11 16 2" xfId="4234"/>
    <cellStyle name="Normal 3 11 16 3" xfId="4235"/>
    <cellStyle name="Normal 3 11 17" xfId="4236"/>
    <cellStyle name="Normal 3 11 17 2" xfId="4237"/>
    <cellStyle name="Normal 3 11 17 3" xfId="4238"/>
    <cellStyle name="Normal 3 11 18" xfId="4239"/>
    <cellStyle name="Normal 3 11 18 2" xfId="4240"/>
    <cellStyle name="Normal 3 11 18 3" xfId="4241"/>
    <cellStyle name="Normal 3 11 19" xfId="4242"/>
    <cellStyle name="Normal 3 11 19 2" xfId="4243"/>
    <cellStyle name="Normal 3 11 19 3" xfId="4244"/>
    <cellStyle name="Normal 3 11 2" xfId="4245"/>
    <cellStyle name="Normal 3 11 2 2" xfId="4246"/>
    <cellStyle name="Normal 3 11 2 3" xfId="4247"/>
    <cellStyle name="Normal 3 11 20" xfId="4248"/>
    <cellStyle name="Normal 3 11 20 2" xfId="4249"/>
    <cellStyle name="Normal 3 11 20 3" xfId="4250"/>
    <cellStyle name="Normal 3 11 21" xfId="4251"/>
    <cellStyle name="Normal 3 11 21 2" xfId="4252"/>
    <cellStyle name="Normal 3 11 21 3" xfId="4253"/>
    <cellStyle name="Normal 3 11 22" xfId="4254"/>
    <cellStyle name="Normal 3 11 22 2" xfId="4255"/>
    <cellStyle name="Normal 3 11 22 3" xfId="4256"/>
    <cellStyle name="Normal 3 11 23" xfId="4257"/>
    <cellStyle name="Normal 3 11 23 2" xfId="4258"/>
    <cellStyle name="Normal 3 11 23 3" xfId="4259"/>
    <cellStyle name="Normal 3 11 24" xfId="4260"/>
    <cellStyle name="Normal 3 11 25" xfId="4261"/>
    <cellStyle name="Normal 3 11 3" xfId="4262"/>
    <cellStyle name="Normal 3 11 3 2" xfId="4263"/>
    <cellStyle name="Normal 3 11 3 3" xfId="4264"/>
    <cellStyle name="Normal 3 11 4" xfId="4265"/>
    <cellStyle name="Normal 3 11 4 2" xfId="4266"/>
    <cellStyle name="Normal 3 11 4 3" xfId="4267"/>
    <cellStyle name="Normal 3 11 5" xfId="4268"/>
    <cellStyle name="Normal 3 11 5 2" xfId="4269"/>
    <cellStyle name="Normal 3 11 5 3" xfId="4270"/>
    <cellStyle name="Normal 3 11 6" xfId="4271"/>
    <cellStyle name="Normal 3 11 6 2" xfId="4272"/>
    <cellStyle name="Normal 3 11 6 3" xfId="4273"/>
    <cellStyle name="Normal 3 11 7" xfId="4274"/>
    <cellStyle name="Normal 3 11 7 2" xfId="4275"/>
    <cellStyle name="Normal 3 11 7 3" xfId="4276"/>
    <cellStyle name="Normal 3 11 8" xfId="4277"/>
    <cellStyle name="Normal 3 11 8 2" xfId="4278"/>
    <cellStyle name="Normal 3 11 8 3" xfId="4279"/>
    <cellStyle name="Normal 3 11 9" xfId="4280"/>
    <cellStyle name="Normal 3 11 9 2" xfId="4281"/>
    <cellStyle name="Normal 3 11 9 3" xfId="4282"/>
    <cellStyle name="Normal 3 110" xfId="4283"/>
    <cellStyle name="Normal 3 110 2" xfId="4284"/>
    <cellStyle name="Normal 3 110 3" xfId="4285"/>
    <cellStyle name="Normal 3 111" xfId="4286"/>
    <cellStyle name="Normal 3 111 2" xfId="4287"/>
    <cellStyle name="Normal 3 111 3" xfId="4288"/>
    <cellStyle name="Normal 3 112" xfId="4289"/>
    <cellStyle name="Normal 3 112 2" xfId="4290"/>
    <cellStyle name="Normal 3 112 3" xfId="4291"/>
    <cellStyle name="Normal 3 113" xfId="4292"/>
    <cellStyle name="Normal 3 113 2" xfId="4293"/>
    <cellStyle name="Normal 3 113 3" xfId="4294"/>
    <cellStyle name="Normal 3 114" xfId="4295"/>
    <cellStyle name="Normal 3 114 2" xfId="4296"/>
    <cellStyle name="Normal 3 114 3" xfId="4297"/>
    <cellStyle name="Normal 3 115" xfId="4298"/>
    <cellStyle name="Normal 3 115 2" xfId="4299"/>
    <cellStyle name="Normal 3 115 3" xfId="4300"/>
    <cellStyle name="Normal 3 116" xfId="4301"/>
    <cellStyle name="Normal 3 116 2" xfId="4302"/>
    <cellStyle name="Normal 3 116 3" xfId="4303"/>
    <cellStyle name="Normal 3 117" xfId="4304"/>
    <cellStyle name="Normal 3 117 2" xfId="4305"/>
    <cellStyle name="Normal 3 117 3" xfId="4306"/>
    <cellStyle name="Normal 3 118" xfId="4307"/>
    <cellStyle name="Normal 3 118 2" xfId="4308"/>
    <cellStyle name="Normal 3 118 3" xfId="4309"/>
    <cellStyle name="Normal 3 119" xfId="4310"/>
    <cellStyle name="Normal 3 119 2" xfId="4311"/>
    <cellStyle name="Normal 3 119 3" xfId="4312"/>
    <cellStyle name="Normal 3 12" xfId="4313"/>
    <cellStyle name="Normal 3 12 10" xfId="4314"/>
    <cellStyle name="Normal 3 12 10 2" xfId="4315"/>
    <cellStyle name="Normal 3 12 10 3" xfId="4316"/>
    <cellStyle name="Normal 3 12 11" xfId="4317"/>
    <cellStyle name="Normal 3 12 11 2" xfId="4318"/>
    <cellStyle name="Normal 3 12 11 3" xfId="4319"/>
    <cellStyle name="Normal 3 12 12" xfId="4320"/>
    <cellStyle name="Normal 3 12 12 2" xfId="4321"/>
    <cellStyle name="Normal 3 12 12 3" xfId="4322"/>
    <cellStyle name="Normal 3 12 13" xfId="4323"/>
    <cellStyle name="Normal 3 12 13 2" xfId="4324"/>
    <cellStyle name="Normal 3 12 13 3" xfId="4325"/>
    <cellStyle name="Normal 3 12 14" xfId="4326"/>
    <cellStyle name="Normal 3 12 14 2" xfId="4327"/>
    <cellStyle name="Normal 3 12 14 3" xfId="4328"/>
    <cellStyle name="Normal 3 12 15" xfId="4329"/>
    <cellStyle name="Normal 3 12 15 2" xfId="4330"/>
    <cellStyle name="Normal 3 12 15 3" xfId="4331"/>
    <cellStyle name="Normal 3 12 16" xfId="4332"/>
    <cellStyle name="Normal 3 12 16 2" xfId="4333"/>
    <cellStyle name="Normal 3 12 16 3" xfId="4334"/>
    <cellStyle name="Normal 3 12 17" xfId="4335"/>
    <cellStyle name="Normal 3 12 17 2" xfId="4336"/>
    <cellStyle name="Normal 3 12 17 3" xfId="4337"/>
    <cellStyle name="Normal 3 12 18" xfId="4338"/>
    <cellStyle name="Normal 3 12 18 2" xfId="4339"/>
    <cellStyle name="Normal 3 12 18 3" xfId="4340"/>
    <cellStyle name="Normal 3 12 19" xfId="4341"/>
    <cellStyle name="Normal 3 12 19 2" xfId="4342"/>
    <cellStyle name="Normal 3 12 19 3" xfId="4343"/>
    <cellStyle name="Normal 3 12 2" xfId="4344"/>
    <cellStyle name="Normal 3 12 2 2" xfId="4345"/>
    <cellStyle name="Normal 3 12 2 3" xfId="4346"/>
    <cellStyle name="Normal 3 12 20" xfId="4347"/>
    <cellStyle name="Normal 3 12 20 2" xfId="4348"/>
    <cellStyle name="Normal 3 12 20 3" xfId="4349"/>
    <cellStyle name="Normal 3 12 21" xfId="4350"/>
    <cellStyle name="Normal 3 12 21 2" xfId="4351"/>
    <cellStyle name="Normal 3 12 21 3" xfId="4352"/>
    <cellStyle name="Normal 3 12 22" xfId="4353"/>
    <cellStyle name="Normal 3 12 22 2" xfId="4354"/>
    <cellStyle name="Normal 3 12 22 3" xfId="4355"/>
    <cellStyle name="Normal 3 12 23" xfId="4356"/>
    <cellStyle name="Normal 3 12 23 2" xfId="4357"/>
    <cellStyle name="Normal 3 12 23 3" xfId="4358"/>
    <cellStyle name="Normal 3 12 24" xfId="4359"/>
    <cellStyle name="Normal 3 12 25" xfId="4360"/>
    <cellStyle name="Normal 3 12 3" xfId="4361"/>
    <cellStyle name="Normal 3 12 3 2" xfId="4362"/>
    <cellStyle name="Normal 3 12 3 3" xfId="4363"/>
    <cellStyle name="Normal 3 12 4" xfId="4364"/>
    <cellStyle name="Normal 3 12 4 2" xfId="4365"/>
    <cellStyle name="Normal 3 12 4 3" xfId="4366"/>
    <cellStyle name="Normal 3 12 5" xfId="4367"/>
    <cellStyle name="Normal 3 12 5 2" xfId="4368"/>
    <cellStyle name="Normal 3 12 5 3" xfId="4369"/>
    <cellStyle name="Normal 3 12 6" xfId="4370"/>
    <cellStyle name="Normal 3 12 6 2" xfId="4371"/>
    <cellStyle name="Normal 3 12 6 3" xfId="4372"/>
    <cellStyle name="Normal 3 12 7" xfId="4373"/>
    <cellStyle name="Normal 3 12 7 2" xfId="4374"/>
    <cellStyle name="Normal 3 12 7 3" xfId="4375"/>
    <cellStyle name="Normal 3 12 8" xfId="4376"/>
    <cellStyle name="Normal 3 12 8 2" xfId="4377"/>
    <cellStyle name="Normal 3 12 8 3" xfId="4378"/>
    <cellStyle name="Normal 3 12 9" xfId="4379"/>
    <cellStyle name="Normal 3 12 9 2" xfId="4380"/>
    <cellStyle name="Normal 3 12 9 3" xfId="4381"/>
    <cellStyle name="Normal 3 120" xfId="4382"/>
    <cellStyle name="Normal 3 120 2" xfId="4383"/>
    <cellStyle name="Normal 3 120 3" xfId="4384"/>
    <cellStyle name="Normal 3 121" xfId="4385"/>
    <cellStyle name="Normal 3 121 2" xfId="4386"/>
    <cellStyle name="Normal 3 121 3" xfId="4387"/>
    <cellStyle name="Normal 3 122" xfId="4388"/>
    <cellStyle name="Normal 3 122 2" xfId="4389"/>
    <cellStyle name="Normal 3 122 3" xfId="4390"/>
    <cellStyle name="Normal 3 123" xfId="4391"/>
    <cellStyle name="Normal 3 123 2" xfId="4392"/>
    <cellStyle name="Normal 3 123 3" xfId="4393"/>
    <cellStyle name="Normal 3 124" xfId="4394"/>
    <cellStyle name="Normal 3 124 2" xfId="4395"/>
    <cellStyle name="Normal 3 124 3" xfId="4396"/>
    <cellStyle name="Normal 3 125" xfId="4397"/>
    <cellStyle name="Normal 3 125 2" xfId="4398"/>
    <cellStyle name="Normal 3 125 3" xfId="4399"/>
    <cellStyle name="Normal 3 126" xfId="4400"/>
    <cellStyle name="Normal 3 126 2" xfId="4401"/>
    <cellStyle name="Normal 3 126 3" xfId="4402"/>
    <cellStyle name="Normal 3 127" xfId="4403"/>
    <cellStyle name="Normal 3 127 2" xfId="4404"/>
    <cellStyle name="Normal 3 127 3" xfId="4405"/>
    <cellStyle name="Normal 3 128" xfId="4406"/>
    <cellStyle name="Normal 3 128 2" xfId="4407"/>
    <cellStyle name="Normal 3 128 3" xfId="4408"/>
    <cellStyle name="Normal 3 129" xfId="4409"/>
    <cellStyle name="Normal 3 129 2" xfId="4410"/>
    <cellStyle name="Normal 3 129 3" xfId="4411"/>
    <cellStyle name="Normal 3 13" xfId="4412"/>
    <cellStyle name="Normal 3 13 10" xfId="4413"/>
    <cellStyle name="Normal 3 13 10 2" xfId="4414"/>
    <cellStyle name="Normal 3 13 10 3" xfId="4415"/>
    <cellStyle name="Normal 3 13 11" xfId="4416"/>
    <cellStyle name="Normal 3 13 11 2" xfId="4417"/>
    <cellStyle name="Normal 3 13 11 3" xfId="4418"/>
    <cellStyle name="Normal 3 13 12" xfId="4419"/>
    <cellStyle name="Normal 3 13 12 2" xfId="4420"/>
    <cellStyle name="Normal 3 13 12 3" xfId="4421"/>
    <cellStyle name="Normal 3 13 13" xfId="4422"/>
    <cellStyle name="Normal 3 13 13 2" xfId="4423"/>
    <cellStyle name="Normal 3 13 13 3" xfId="4424"/>
    <cellStyle name="Normal 3 13 14" xfId="4425"/>
    <cellStyle name="Normal 3 13 14 2" xfId="4426"/>
    <cellStyle name="Normal 3 13 14 3" xfId="4427"/>
    <cellStyle name="Normal 3 13 15" xfId="4428"/>
    <cellStyle name="Normal 3 13 15 2" xfId="4429"/>
    <cellStyle name="Normal 3 13 15 3" xfId="4430"/>
    <cellStyle name="Normal 3 13 16" xfId="4431"/>
    <cellStyle name="Normal 3 13 16 2" xfId="4432"/>
    <cellStyle name="Normal 3 13 16 3" xfId="4433"/>
    <cellStyle name="Normal 3 13 17" xfId="4434"/>
    <cellStyle name="Normal 3 13 17 2" xfId="4435"/>
    <cellStyle name="Normal 3 13 17 3" xfId="4436"/>
    <cellStyle name="Normal 3 13 18" xfId="4437"/>
    <cellStyle name="Normal 3 13 18 2" xfId="4438"/>
    <cellStyle name="Normal 3 13 18 3" xfId="4439"/>
    <cellStyle name="Normal 3 13 19" xfId="4440"/>
    <cellStyle name="Normal 3 13 19 2" xfId="4441"/>
    <cellStyle name="Normal 3 13 19 3" xfId="4442"/>
    <cellStyle name="Normal 3 13 2" xfId="4443"/>
    <cellStyle name="Normal 3 13 2 2" xfId="4444"/>
    <cellStyle name="Normal 3 13 2 3" xfId="4445"/>
    <cellStyle name="Normal 3 13 20" xfId="4446"/>
    <cellStyle name="Normal 3 13 20 2" xfId="4447"/>
    <cellStyle name="Normal 3 13 20 3" xfId="4448"/>
    <cellStyle name="Normal 3 13 21" xfId="4449"/>
    <cellStyle name="Normal 3 13 21 2" xfId="4450"/>
    <cellStyle name="Normal 3 13 21 3" xfId="4451"/>
    <cellStyle name="Normal 3 13 22" xfId="4452"/>
    <cellStyle name="Normal 3 13 22 2" xfId="4453"/>
    <cellStyle name="Normal 3 13 22 3" xfId="4454"/>
    <cellStyle name="Normal 3 13 23" xfId="4455"/>
    <cellStyle name="Normal 3 13 23 2" xfId="4456"/>
    <cellStyle name="Normal 3 13 23 3" xfId="4457"/>
    <cellStyle name="Normal 3 13 24" xfId="4458"/>
    <cellStyle name="Normal 3 13 25" xfId="4459"/>
    <cellStyle name="Normal 3 13 3" xfId="4460"/>
    <cellStyle name="Normal 3 13 3 2" xfId="4461"/>
    <cellStyle name="Normal 3 13 3 3" xfId="4462"/>
    <cellStyle name="Normal 3 13 4" xfId="4463"/>
    <cellStyle name="Normal 3 13 4 2" xfId="4464"/>
    <cellStyle name="Normal 3 13 4 3" xfId="4465"/>
    <cellStyle name="Normal 3 13 5" xfId="4466"/>
    <cellStyle name="Normal 3 13 5 2" xfId="4467"/>
    <cellStyle name="Normal 3 13 5 3" xfId="4468"/>
    <cellStyle name="Normal 3 13 6" xfId="4469"/>
    <cellStyle name="Normal 3 13 6 2" xfId="4470"/>
    <cellStyle name="Normal 3 13 6 3" xfId="4471"/>
    <cellStyle name="Normal 3 13 7" xfId="4472"/>
    <cellStyle name="Normal 3 13 7 2" xfId="4473"/>
    <cellStyle name="Normal 3 13 7 3" xfId="4474"/>
    <cellStyle name="Normal 3 13 8" xfId="4475"/>
    <cellStyle name="Normal 3 13 8 2" xfId="4476"/>
    <cellStyle name="Normal 3 13 8 3" xfId="4477"/>
    <cellStyle name="Normal 3 13 9" xfId="4478"/>
    <cellStyle name="Normal 3 13 9 2" xfId="4479"/>
    <cellStyle name="Normal 3 13 9 3" xfId="4480"/>
    <cellStyle name="Normal 3 130" xfId="4481"/>
    <cellStyle name="Normal 3 130 2" xfId="4482"/>
    <cellStyle name="Normal 3 130 3" xfId="4483"/>
    <cellStyle name="Normal 3 131" xfId="4484"/>
    <cellStyle name="Normal 3 131 2" xfId="4485"/>
    <cellStyle name="Normal 3 131 3" xfId="4486"/>
    <cellStyle name="Normal 3 132" xfId="4487"/>
    <cellStyle name="Normal 3 132 2" xfId="4488"/>
    <cellStyle name="Normal 3 132 3" xfId="4489"/>
    <cellStyle name="Normal 3 133" xfId="4490"/>
    <cellStyle name="Normal 3 133 2" xfId="4491"/>
    <cellStyle name="Normal 3 133 3" xfId="4492"/>
    <cellStyle name="Normal 3 134" xfId="4493"/>
    <cellStyle name="Normal 3 134 2" xfId="4494"/>
    <cellStyle name="Normal 3 134 3" xfId="4495"/>
    <cellStyle name="Normal 3 135" xfId="4496"/>
    <cellStyle name="Normal 3 136" xfId="4497"/>
    <cellStyle name="Normal 3 137" xfId="4498"/>
    <cellStyle name="Normal 3 138" xfId="4499"/>
    <cellStyle name="Normal 3 139" xfId="4500"/>
    <cellStyle name="Normal 3 14" xfId="4501"/>
    <cellStyle name="Normal 3 14 10" xfId="4502"/>
    <cellStyle name="Normal 3 14 10 2" xfId="4503"/>
    <cellStyle name="Normal 3 14 10 3" xfId="4504"/>
    <cellStyle name="Normal 3 14 11" xfId="4505"/>
    <cellStyle name="Normal 3 14 11 2" xfId="4506"/>
    <cellStyle name="Normal 3 14 11 3" xfId="4507"/>
    <cellStyle name="Normal 3 14 12" xfId="4508"/>
    <cellStyle name="Normal 3 14 12 2" xfId="4509"/>
    <cellStyle name="Normal 3 14 12 3" xfId="4510"/>
    <cellStyle name="Normal 3 14 13" xfId="4511"/>
    <cellStyle name="Normal 3 14 13 2" xfId="4512"/>
    <cellStyle name="Normal 3 14 13 3" xfId="4513"/>
    <cellStyle name="Normal 3 14 14" xfId="4514"/>
    <cellStyle name="Normal 3 14 14 2" xfId="4515"/>
    <cellStyle name="Normal 3 14 14 3" xfId="4516"/>
    <cellStyle name="Normal 3 14 15" xfId="4517"/>
    <cellStyle name="Normal 3 14 15 2" xfId="4518"/>
    <cellStyle name="Normal 3 14 15 3" xfId="4519"/>
    <cellStyle name="Normal 3 14 16" xfId="4520"/>
    <cellStyle name="Normal 3 14 16 2" xfId="4521"/>
    <cellStyle name="Normal 3 14 16 3" xfId="4522"/>
    <cellStyle name="Normal 3 14 17" xfId="4523"/>
    <cellStyle name="Normal 3 14 17 2" xfId="4524"/>
    <cellStyle name="Normal 3 14 17 3" xfId="4525"/>
    <cellStyle name="Normal 3 14 18" xfId="4526"/>
    <cellStyle name="Normal 3 14 18 2" xfId="4527"/>
    <cellStyle name="Normal 3 14 18 3" xfId="4528"/>
    <cellStyle name="Normal 3 14 19" xfId="4529"/>
    <cellStyle name="Normal 3 14 19 2" xfId="4530"/>
    <cellStyle name="Normal 3 14 19 3" xfId="4531"/>
    <cellStyle name="Normal 3 14 2" xfId="4532"/>
    <cellStyle name="Normal 3 14 2 2" xfId="4533"/>
    <cellStyle name="Normal 3 14 2 3" xfId="4534"/>
    <cellStyle name="Normal 3 14 20" xfId="4535"/>
    <cellStyle name="Normal 3 14 20 2" xfId="4536"/>
    <cellStyle name="Normal 3 14 20 3" xfId="4537"/>
    <cellStyle name="Normal 3 14 21" xfId="4538"/>
    <cellStyle name="Normal 3 14 21 2" xfId="4539"/>
    <cellStyle name="Normal 3 14 21 3" xfId="4540"/>
    <cellStyle name="Normal 3 14 22" xfId="4541"/>
    <cellStyle name="Normal 3 14 22 2" xfId="4542"/>
    <cellStyle name="Normal 3 14 22 3" xfId="4543"/>
    <cellStyle name="Normal 3 14 23" xfId="4544"/>
    <cellStyle name="Normal 3 14 23 2" xfId="4545"/>
    <cellStyle name="Normal 3 14 23 3" xfId="4546"/>
    <cellStyle name="Normal 3 14 24" xfId="4547"/>
    <cellStyle name="Normal 3 14 25" xfId="4548"/>
    <cellStyle name="Normal 3 14 3" xfId="4549"/>
    <cellStyle name="Normal 3 14 3 2" xfId="4550"/>
    <cellStyle name="Normal 3 14 3 3" xfId="4551"/>
    <cellStyle name="Normal 3 14 4" xfId="4552"/>
    <cellStyle name="Normal 3 14 4 2" xfId="4553"/>
    <cellStyle name="Normal 3 14 4 3" xfId="4554"/>
    <cellStyle name="Normal 3 14 5" xfId="4555"/>
    <cellStyle name="Normal 3 14 5 2" xfId="4556"/>
    <cellStyle name="Normal 3 14 5 3" xfId="4557"/>
    <cellStyle name="Normal 3 14 6" xfId="4558"/>
    <cellStyle name="Normal 3 14 6 2" xfId="4559"/>
    <cellStyle name="Normal 3 14 6 3" xfId="4560"/>
    <cellStyle name="Normal 3 14 7" xfId="4561"/>
    <cellStyle name="Normal 3 14 7 2" xfId="4562"/>
    <cellStyle name="Normal 3 14 7 3" xfId="4563"/>
    <cellStyle name="Normal 3 14 8" xfId="4564"/>
    <cellStyle name="Normal 3 14 8 2" xfId="4565"/>
    <cellStyle name="Normal 3 14 8 3" xfId="4566"/>
    <cellStyle name="Normal 3 14 9" xfId="4567"/>
    <cellStyle name="Normal 3 14 9 2" xfId="4568"/>
    <cellStyle name="Normal 3 14 9 3" xfId="4569"/>
    <cellStyle name="Normal 3 140" xfId="7615"/>
    <cellStyle name="Normal 3 141" xfId="7551"/>
    <cellStyle name="Normal 3 141 2" xfId="7564"/>
    <cellStyle name="Normal 3 142" xfId="7638"/>
    <cellStyle name="Normal 3 15" xfId="4570"/>
    <cellStyle name="Normal 3 15 10" xfId="4571"/>
    <cellStyle name="Normal 3 15 10 2" xfId="4572"/>
    <cellStyle name="Normal 3 15 10 3" xfId="4573"/>
    <cellStyle name="Normal 3 15 11" xfId="4574"/>
    <cellStyle name="Normal 3 15 11 2" xfId="4575"/>
    <cellStyle name="Normal 3 15 11 3" xfId="4576"/>
    <cellStyle name="Normal 3 15 12" xfId="4577"/>
    <cellStyle name="Normal 3 15 12 2" xfId="4578"/>
    <cellStyle name="Normal 3 15 12 3" xfId="4579"/>
    <cellStyle name="Normal 3 15 13" xfId="4580"/>
    <cellStyle name="Normal 3 15 13 2" xfId="4581"/>
    <cellStyle name="Normal 3 15 13 3" xfId="4582"/>
    <cellStyle name="Normal 3 15 14" xfId="4583"/>
    <cellStyle name="Normal 3 15 14 2" xfId="4584"/>
    <cellStyle name="Normal 3 15 14 3" xfId="4585"/>
    <cellStyle name="Normal 3 15 15" xfId="4586"/>
    <cellStyle name="Normal 3 15 15 2" xfId="4587"/>
    <cellStyle name="Normal 3 15 15 3" xfId="4588"/>
    <cellStyle name="Normal 3 15 16" xfId="4589"/>
    <cellStyle name="Normal 3 15 16 2" xfId="4590"/>
    <cellStyle name="Normal 3 15 16 3" xfId="4591"/>
    <cellStyle name="Normal 3 15 17" xfId="4592"/>
    <cellStyle name="Normal 3 15 17 2" xfId="4593"/>
    <cellStyle name="Normal 3 15 17 3" xfId="4594"/>
    <cellStyle name="Normal 3 15 18" xfId="4595"/>
    <cellStyle name="Normal 3 15 18 2" xfId="4596"/>
    <cellStyle name="Normal 3 15 18 3" xfId="4597"/>
    <cellStyle name="Normal 3 15 19" xfId="4598"/>
    <cellStyle name="Normal 3 15 19 2" xfId="4599"/>
    <cellStyle name="Normal 3 15 19 3" xfId="4600"/>
    <cellStyle name="Normal 3 15 2" xfId="4601"/>
    <cellStyle name="Normal 3 15 2 2" xfId="4602"/>
    <cellStyle name="Normal 3 15 2 3" xfId="4603"/>
    <cellStyle name="Normal 3 15 20" xfId="4604"/>
    <cellStyle name="Normal 3 15 20 2" xfId="4605"/>
    <cellStyle name="Normal 3 15 20 3" xfId="4606"/>
    <cellStyle name="Normal 3 15 21" xfId="4607"/>
    <cellStyle name="Normal 3 15 21 2" xfId="4608"/>
    <cellStyle name="Normal 3 15 21 3" xfId="4609"/>
    <cellStyle name="Normal 3 15 22" xfId="4610"/>
    <cellStyle name="Normal 3 15 22 2" xfId="4611"/>
    <cellStyle name="Normal 3 15 22 3" xfId="4612"/>
    <cellStyle name="Normal 3 15 23" xfId="4613"/>
    <cellStyle name="Normal 3 15 23 2" xfId="4614"/>
    <cellStyle name="Normal 3 15 23 3" xfId="4615"/>
    <cellStyle name="Normal 3 15 24" xfId="4616"/>
    <cellStyle name="Normal 3 15 25" xfId="4617"/>
    <cellStyle name="Normal 3 15 3" xfId="4618"/>
    <cellStyle name="Normal 3 15 3 2" xfId="4619"/>
    <cellStyle name="Normal 3 15 3 3" xfId="4620"/>
    <cellStyle name="Normal 3 15 4" xfId="4621"/>
    <cellStyle name="Normal 3 15 4 2" xfId="4622"/>
    <cellStyle name="Normal 3 15 4 3" xfId="4623"/>
    <cellStyle name="Normal 3 15 5" xfId="4624"/>
    <cellStyle name="Normal 3 15 5 2" xfId="4625"/>
    <cellStyle name="Normal 3 15 5 3" xfId="4626"/>
    <cellStyle name="Normal 3 15 6" xfId="4627"/>
    <cellStyle name="Normal 3 15 6 2" xfId="4628"/>
    <cellStyle name="Normal 3 15 6 3" xfId="4629"/>
    <cellStyle name="Normal 3 15 7" xfId="4630"/>
    <cellStyle name="Normal 3 15 7 2" xfId="4631"/>
    <cellStyle name="Normal 3 15 7 3" xfId="4632"/>
    <cellStyle name="Normal 3 15 8" xfId="4633"/>
    <cellStyle name="Normal 3 15 8 2" xfId="4634"/>
    <cellStyle name="Normal 3 15 8 3" xfId="4635"/>
    <cellStyle name="Normal 3 15 9" xfId="4636"/>
    <cellStyle name="Normal 3 15 9 2" xfId="4637"/>
    <cellStyle name="Normal 3 15 9 3" xfId="4638"/>
    <cellStyle name="Normal 3 16" xfId="4639"/>
    <cellStyle name="Normal 3 16 10" xfId="4640"/>
    <cellStyle name="Normal 3 16 10 2" xfId="4641"/>
    <cellStyle name="Normal 3 16 10 3" xfId="4642"/>
    <cellStyle name="Normal 3 16 11" xfId="4643"/>
    <cellStyle name="Normal 3 16 11 2" xfId="4644"/>
    <cellStyle name="Normal 3 16 11 3" xfId="4645"/>
    <cellStyle name="Normal 3 16 12" xfId="4646"/>
    <cellStyle name="Normal 3 16 12 2" xfId="4647"/>
    <cellStyle name="Normal 3 16 12 3" xfId="4648"/>
    <cellStyle name="Normal 3 16 13" xfId="4649"/>
    <cellStyle name="Normal 3 16 13 2" xfId="4650"/>
    <cellStyle name="Normal 3 16 13 3" xfId="4651"/>
    <cellStyle name="Normal 3 16 14" xfId="4652"/>
    <cellStyle name="Normal 3 16 14 2" xfId="4653"/>
    <cellStyle name="Normal 3 16 14 3" xfId="4654"/>
    <cellStyle name="Normal 3 16 15" xfId="4655"/>
    <cellStyle name="Normal 3 16 15 2" xfId="4656"/>
    <cellStyle name="Normal 3 16 15 3" xfId="4657"/>
    <cellStyle name="Normal 3 16 16" xfId="4658"/>
    <cellStyle name="Normal 3 16 16 2" xfId="4659"/>
    <cellStyle name="Normal 3 16 16 3" xfId="4660"/>
    <cellStyle name="Normal 3 16 17" xfId="4661"/>
    <cellStyle name="Normal 3 16 17 2" xfId="4662"/>
    <cellStyle name="Normal 3 16 17 3" xfId="4663"/>
    <cellStyle name="Normal 3 16 18" xfId="4664"/>
    <cellStyle name="Normal 3 16 18 2" xfId="4665"/>
    <cellStyle name="Normal 3 16 18 3" xfId="4666"/>
    <cellStyle name="Normal 3 16 19" xfId="4667"/>
    <cellStyle name="Normal 3 16 19 2" xfId="4668"/>
    <cellStyle name="Normal 3 16 19 3" xfId="4669"/>
    <cellStyle name="Normal 3 16 2" xfId="4670"/>
    <cellStyle name="Normal 3 16 2 2" xfId="4671"/>
    <cellStyle name="Normal 3 16 2 3" xfId="4672"/>
    <cellStyle name="Normal 3 16 20" xfId="4673"/>
    <cellStyle name="Normal 3 16 20 2" xfId="4674"/>
    <cellStyle name="Normal 3 16 20 3" xfId="4675"/>
    <cellStyle name="Normal 3 16 21" xfId="4676"/>
    <cellStyle name="Normal 3 16 21 2" xfId="4677"/>
    <cellStyle name="Normal 3 16 21 3" xfId="4678"/>
    <cellStyle name="Normal 3 16 22" xfId="4679"/>
    <cellStyle name="Normal 3 16 22 2" xfId="4680"/>
    <cellStyle name="Normal 3 16 22 3" xfId="4681"/>
    <cellStyle name="Normal 3 16 23" xfId="4682"/>
    <cellStyle name="Normal 3 16 23 2" xfId="4683"/>
    <cellStyle name="Normal 3 16 23 3" xfId="4684"/>
    <cellStyle name="Normal 3 16 24" xfId="4685"/>
    <cellStyle name="Normal 3 16 25" xfId="4686"/>
    <cellStyle name="Normal 3 16 3" xfId="4687"/>
    <cellStyle name="Normal 3 16 3 2" xfId="4688"/>
    <cellStyle name="Normal 3 16 3 3" xfId="4689"/>
    <cellStyle name="Normal 3 16 4" xfId="4690"/>
    <cellStyle name="Normal 3 16 4 2" xfId="4691"/>
    <cellStyle name="Normal 3 16 4 3" xfId="4692"/>
    <cellStyle name="Normal 3 16 5" xfId="4693"/>
    <cellStyle name="Normal 3 16 5 2" xfId="4694"/>
    <cellStyle name="Normal 3 16 5 3" xfId="4695"/>
    <cellStyle name="Normal 3 16 6" xfId="4696"/>
    <cellStyle name="Normal 3 16 6 2" xfId="4697"/>
    <cellStyle name="Normal 3 16 6 3" xfId="4698"/>
    <cellStyle name="Normal 3 16 7" xfId="4699"/>
    <cellStyle name="Normal 3 16 7 2" xfId="4700"/>
    <cellStyle name="Normal 3 16 7 3" xfId="4701"/>
    <cellStyle name="Normal 3 16 8" xfId="4702"/>
    <cellStyle name="Normal 3 16 8 2" xfId="4703"/>
    <cellStyle name="Normal 3 16 8 3" xfId="4704"/>
    <cellStyle name="Normal 3 16 9" xfId="4705"/>
    <cellStyle name="Normal 3 16 9 2" xfId="4706"/>
    <cellStyle name="Normal 3 16 9 3" xfId="4707"/>
    <cellStyle name="Normal 3 17" xfId="4708"/>
    <cellStyle name="Normal 3 17 10" xfId="4709"/>
    <cellStyle name="Normal 3 17 10 2" xfId="4710"/>
    <cellStyle name="Normal 3 17 10 3" xfId="4711"/>
    <cellStyle name="Normal 3 17 11" xfId="4712"/>
    <cellStyle name="Normal 3 17 11 2" xfId="4713"/>
    <cellStyle name="Normal 3 17 11 3" xfId="4714"/>
    <cellStyle name="Normal 3 17 12" xfId="4715"/>
    <cellStyle name="Normal 3 17 12 2" xfId="4716"/>
    <cellStyle name="Normal 3 17 12 3" xfId="4717"/>
    <cellStyle name="Normal 3 17 13" xfId="4718"/>
    <cellStyle name="Normal 3 17 13 2" xfId="4719"/>
    <cellStyle name="Normal 3 17 13 3" xfId="4720"/>
    <cellStyle name="Normal 3 17 14" xfId="4721"/>
    <cellStyle name="Normal 3 17 14 2" xfId="4722"/>
    <cellStyle name="Normal 3 17 14 3" xfId="4723"/>
    <cellStyle name="Normal 3 17 15" xfId="4724"/>
    <cellStyle name="Normal 3 17 15 2" xfId="4725"/>
    <cellStyle name="Normal 3 17 15 3" xfId="4726"/>
    <cellStyle name="Normal 3 17 16" xfId="4727"/>
    <cellStyle name="Normal 3 17 16 2" xfId="4728"/>
    <cellStyle name="Normal 3 17 16 3" xfId="4729"/>
    <cellStyle name="Normal 3 17 17" xfId="4730"/>
    <cellStyle name="Normal 3 17 17 2" xfId="4731"/>
    <cellStyle name="Normal 3 17 17 3" xfId="4732"/>
    <cellStyle name="Normal 3 17 18" xfId="4733"/>
    <cellStyle name="Normal 3 17 18 2" xfId="4734"/>
    <cellStyle name="Normal 3 17 18 3" xfId="4735"/>
    <cellStyle name="Normal 3 17 19" xfId="4736"/>
    <cellStyle name="Normal 3 17 19 2" xfId="4737"/>
    <cellStyle name="Normal 3 17 19 3" xfId="4738"/>
    <cellStyle name="Normal 3 17 2" xfId="4739"/>
    <cellStyle name="Normal 3 17 2 2" xfId="4740"/>
    <cellStyle name="Normal 3 17 2 3" xfId="4741"/>
    <cellStyle name="Normal 3 17 20" xfId="4742"/>
    <cellStyle name="Normal 3 17 20 2" xfId="4743"/>
    <cellStyle name="Normal 3 17 20 3" xfId="4744"/>
    <cellStyle name="Normal 3 17 21" xfId="4745"/>
    <cellStyle name="Normal 3 17 21 2" xfId="4746"/>
    <cellStyle name="Normal 3 17 21 3" xfId="4747"/>
    <cellStyle name="Normal 3 17 22" xfId="4748"/>
    <cellStyle name="Normal 3 17 22 2" xfId="4749"/>
    <cellStyle name="Normal 3 17 22 3" xfId="4750"/>
    <cellStyle name="Normal 3 17 23" xfId="4751"/>
    <cellStyle name="Normal 3 17 23 2" xfId="4752"/>
    <cellStyle name="Normal 3 17 23 3" xfId="4753"/>
    <cellStyle name="Normal 3 17 24" xfId="4754"/>
    <cellStyle name="Normal 3 17 25" xfId="4755"/>
    <cellStyle name="Normal 3 17 3" xfId="4756"/>
    <cellStyle name="Normal 3 17 3 2" xfId="4757"/>
    <cellStyle name="Normal 3 17 3 3" xfId="4758"/>
    <cellStyle name="Normal 3 17 4" xfId="4759"/>
    <cellStyle name="Normal 3 17 4 2" xfId="4760"/>
    <cellStyle name="Normal 3 17 4 3" xfId="4761"/>
    <cellStyle name="Normal 3 17 5" xfId="4762"/>
    <cellStyle name="Normal 3 17 5 2" xfId="4763"/>
    <cellStyle name="Normal 3 17 5 3" xfId="4764"/>
    <cellStyle name="Normal 3 17 6" xfId="4765"/>
    <cellStyle name="Normal 3 17 6 2" xfId="4766"/>
    <cellStyle name="Normal 3 17 6 3" xfId="4767"/>
    <cellStyle name="Normal 3 17 7" xfId="4768"/>
    <cellStyle name="Normal 3 17 7 2" xfId="4769"/>
    <cellStyle name="Normal 3 17 7 3" xfId="4770"/>
    <cellStyle name="Normal 3 17 8" xfId="4771"/>
    <cellStyle name="Normal 3 17 8 2" xfId="4772"/>
    <cellStyle name="Normal 3 17 8 3" xfId="4773"/>
    <cellStyle name="Normal 3 17 9" xfId="4774"/>
    <cellStyle name="Normal 3 17 9 2" xfId="4775"/>
    <cellStyle name="Normal 3 17 9 3" xfId="4776"/>
    <cellStyle name="Normal 3 18" xfId="4777"/>
    <cellStyle name="Normal 3 18 10" xfId="4778"/>
    <cellStyle name="Normal 3 18 10 2" xfId="4779"/>
    <cellStyle name="Normal 3 18 10 3" xfId="4780"/>
    <cellStyle name="Normal 3 18 11" xfId="4781"/>
    <cellStyle name="Normal 3 18 11 2" xfId="4782"/>
    <cellStyle name="Normal 3 18 11 3" xfId="4783"/>
    <cellStyle name="Normal 3 18 12" xfId="4784"/>
    <cellStyle name="Normal 3 18 12 2" xfId="4785"/>
    <cellStyle name="Normal 3 18 12 3" xfId="4786"/>
    <cellStyle name="Normal 3 18 13" xfId="4787"/>
    <cellStyle name="Normal 3 18 13 2" xfId="4788"/>
    <cellStyle name="Normal 3 18 13 3" xfId="4789"/>
    <cellStyle name="Normal 3 18 14" xfId="4790"/>
    <cellStyle name="Normal 3 18 14 2" xfId="4791"/>
    <cellStyle name="Normal 3 18 14 3" xfId="4792"/>
    <cellStyle name="Normal 3 18 15" xfId="4793"/>
    <cellStyle name="Normal 3 18 15 2" xfId="4794"/>
    <cellStyle name="Normal 3 18 15 3" xfId="4795"/>
    <cellStyle name="Normal 3 18 16" xfId="4796"/>
    <cellStyle name="Normal 3 18 16 2" xfId="4797"/>
    <cellStyle name="Normal 3 18 16 3" xfId="4798"/>
    <cellStyle name="Normal 3 18 17" xfId="4799"/>
    <cellStyle name="Normal 3 18 17 2" xfId="4800"/>
    <cellStyle name="Normal 3 18 17 3" xfId="4801"/>
    <cellStyle name="Normal 3 18 18" xfId="4802"/>
    <cellStyle name="Normal 3 18 18 2" xfId="4803"/>
    <cellStyle name="Normal 3 18 18 3" xfId="4804"/>
    <cellStyle name="Normal 3 18 19" xfId="4805"/>
    <cellStyle name="Normal 3 18 19 2" xfId="4806"/>
    <cellStyle name="Normal 3 18 19 3" xfId="4807"/>
    <cellStyle name="Normal 3 18 2" xfId="4808"/>
    <cellStyle name="Normal 3 18 2 2" xfId="4809"/>
    <cellStyle name="Normal 3 18 2 3" xfId="4810"/>
    <cellStyle name="Normal 3 18 20" xfId="4811"/>
    <cellStyle name="Normal 3 18 20 2" xfId="4812"/>
    <cellStyle name="Normal 3 18 20 3" xfId="4813"/>
    <cellStyle name="Normal 3 18 21" xfId="4814"/>
    <cellStyle name="Normal 3 18 21 2" xfId="4815"/>
    <cellStyle name="Normal 3 18 21 3" xfId="4816"/>
    <cellStyle name="Normal 3 18 22" xfId="4817"/>
    <cellStyle name="Normal 3 18 22 2" xfId="4818"/>
    <cellStyle name="Normal 3 18 22 3" xfId="4819"/>
    <cellStyle name="Normal 3 18 23" xfId="4820"/>
    <cellStyle name="Normal 3 18 23 2" xfId="4821"/>
    <cellStyle name="Normal 3 18 23 3" xfId="4822"/>
    <cellStyle name="Normal 3 18 24" xfId="4823"/>
    <cellStyle name="Normal 3 18 25" xfId="4824"/>
    <cellStyle name="Normal 3 18 3" xfId="4825"/>
    <cellStyle name="Normal 3 18 3 2" xfId="4826"/>
    <cellStyle name="Normal 3 18 3 3" xfId="4827"/>
    <cellStyle name="Normal 3 18 4" xfId="4828"/>
    <cellStyle name="Normal 3 18 4 2" xfId="4829"/>
    <cellStyle name="Normal 3 18 4 3" xfId="4830"/>
    <cellStyle name="Normal 3 18 5" xfId="4831"/>
    <cellStyle name="Normal 3 18 5 2" xfId="4832"/>
    <cellStyle name="Normal 3 18 5 3" xfId="4833"/>
    <cellStyle name="Normal 3 18 6" xfId="4834"/>
    <cellStyle name="Normal 3 18 6 2" xfId="4835"/>
    <cellStyle name="Normal 3 18 6 3" xfId="4836"/>
    <cellStyle name="Normal 3 18 7" xfId="4837"/>
    <cellStyle name="Normal 3 18 7 2" xfId="4838"/>
    <cellStyle name="Normal 3 18 7 3" xfId="4839"/>
    <cellStyle name="Normal 3 18 8" xfId="4840"/>
    <cellStyle name="Normal 3 18 8 2" xfId="4841"/>
    <cellStyle name="Normal 3 18 8 3" xfId="4842"/>
    <cellStyle name="Normal 3 18 9" xfId="4843"/>
    <cellStyle name="Normal 3 18 9 2" xfId="4844"/>
    <cellStyle name="Normal 3 18 9 3" xfId="4845"/>
    <cellStyle name="Normal 3 19" xfId="4846"/>
    <cellStyle name="Normal 3 19 10" xfId="4847"/>
    <cellStyle name="Normal 3 19 10 2" xfId="4848"/>
    <cellStyle name="Normal 3 19 10 3" xfId="4849"/>
    <cellStyle name="Normal 3 19 11" xfId="4850"/>
    <cellStyle name="Normal 3 19 11 2" xfId="4851"/>
    <cellStyle name="Normal 3 19 11 3" xfId="4852"/>
    <cellStyle name="Normal 3 19 12" xfId="4853"/>
    <cellStyle name="Normal 3 19 12 2" xfId="4854"/>
    <cellStyle name="Normal 3 19 12 3" xfId="4855"/>
    <cellStyle name="Normal 3 19 13" xfId="4856"/>
    <cellStyle name="Normal 3 19 13 2" xfId="4857"/>
    <cellStyle name="Normal 3 19 13 3" xfId="4858"/>
    <cellStyle name="Normal 3 19 14" xfId="4859"/>
    <cellStyle name="Normal 3 19 14 2" xfId="4860"/>
    <cellStyle name="Normal 3 19 14 3" xfId="4861"/>
    <cellStyle name="Normal 3 19 15" xfId="4862"/>
    <cellStyle name="Normal 3 19 15 2" xfId="4863"/>
    <cellStyle name="Normal 3 19 15 3" xfId="4864"/>
    <cellStyle name="Normal 3 19 16" xfId="4865"/>
    <cellStyle name="Normal 3 19 16 2" xfId="4866"/>
    <cellStyle name="Normal 3 19 16 3" xfId="4867"/>
    <cellStyle name="Normal 3 19 17" xfId="4868"/>
    <cellStyle name="Normal 3 19 17 2" xfId="4869"/>
    <cellStyle name="Normal 3 19 17 3" xfId="4870"/>
    <cellStyle name="Normal 3 19 18" xfId="4871"/>
    <cellStyle name="Normal 3 19 18 2" xfId="4872"/>
    <cellStyle name="Normal 3 19 18 3" xfId="4873"/>
    <cellStyle name="Normal 3 19 19" xfId="4874"/>
    <cellStyle name="Normal 3 19 19 2" xfId="4875"/>
    <cellStyle name="Normal 3 19 19 3" xfId="4876"/>
    <cellStyle name="Normal 3 19 2" xfId="4877"/>
    <cellStyle name="Normal 3 19 2 2" xfId="4878"/>
    <cellStyle name="Normal 3 19 2 3" xfId="4879"/>
    <cellStyle name="Normal 3 19 20" xfId="4880"/>
    <cellStyle name="Normal 3 19 20 2" xfId="4881"/>
    <cellStyle name="Normal 3 19 20 3" xfId="4882"/>
    <cellStyle name="Normal 3 19 21" xfId="4883"/>
    <cellStyle name="Normal 3 19 21 2" xfId="4884"/>
    <cellStyle name="Normal 3 19 21 3" xfId="4885"/>
    <cellStyle name="Normal 3 19 22" xfId="4886"/>
    <cellStyle name="Normal 3 19 22 2" xfId="4887"/>
    <cellStyle name="Normal 3 19 22 3" xfId="4888"/>
    <cellStyle name="Normal 3 19 23" xfId="4889"/>
    <cellStyle name="Normal 3 19 23 2" xfId="4890"/>
    <cellStyle name="Normal 3 19 23 3" xfId="4891"/>
    <cellStyle name="Normal 3 19 24" xfId="4892"/>
    <cellStyle name="Normal 3 19 25" xfId="4893"/>
    <cellStyle name="Normal 3 19 3" xfId="4894"/>
    <cellStyle name="Normal 3 19 3 2" xfId="4895"/>
    <cellStyle name="Normal 3 19 3 3" xfId="4896"/>
    <cellStyle name="Normal 3 19 4" xfId="4897"/>
    <cellStyle name="Normal 3 19 4 2" xfId="4898"/>
    <cellStyle name="Normal 3 19 4 3" xfId="4899"/>
    <cellStyle name="Normal 3 19 5" xfId="4900"/>
    <cellStyle name="Normal 3 19 5 2" xfId="4901"/>
    <cellStyle name="Normal 3 19 5 3" xfId="4902"/>
    <cellStyle name="Normal 3 19 6" xfId="4903"/>
    <cellStyle name="Normal 3 19 6 2" xfId="4904"/>
    <cellStyle name="Normal 3 19 6 3" xfId="4905"/>
    <cellStyle name="Normal 3 19 7" xfId="4906"/>
    <cellStyle name="Normal 3 19 7 2" xfId="4907"/>
    <cellStyle name="Normal 3 19 7 3" xfId="4908"/>
    <cellStyle name="Normal 3 19 8" xfId="4909"/>
    <cellStyle name="Normal 3 19 8 2" xfId="4910"/>
    <cellStyle name="Normal 3 19 8 3" xfId="4911"/>
    <cellStyle name="Normal 3 19 9" xfId="4912"/>
    <cellStyle name="Normal 3 19 9 2" xfId="4913"/>
    <cellStyle name="Normal 3 19 9 3" xfId="4914"/>
    <cellStyle name="Normal 3 2" xfId="4915"/>
    <cellStyle name="Normal 3 2 10" xfId="4916"/>
    <cellStyle name="Normal 3 2 10 2" xfId="4917"/>
    <cellStyle name="Normal 3 2 10 3" xfId="4918"/>
    <cellStyle name="Normal 3 2 11" xfId="4919"/>
    <cellStyle name="Normal 3 2 11 2" xfId="4920"/>
    <cellStyle name="Normal 3 2 11 3" xfId="4921"/>
    <cellStyle name="Normal 3 2 12" xfId="4922"/>
    <cellStyle name="Normal 3 2 12 2" xfId="4923"/>
    <cellStyle name="Normal 3 2 12 3" xfId="4924"/>
    <cellStyle name="Normal 3 2 13" xfId="4925"/>
    <cellStyle name="Normal 3 2 13 2" xfId="4926"/>
    <cellStyle name="Normal 3 2 13 3" xfId="4927"/>
    <cellStyle name="Normal 3 2 14" xfId="4928"/>
    <cellStyle name="Normal 3 2 14 2" xfId="4929"/>
    <cellStyle name="Normal 3 2 14 3" xfId="4930"/>
    <cellStyle name="Normal 3 2 15" xfId="4931"/>
    <cellStyle name="Normal 3 2 15 2" xfId="4932"/>
    <cellStyle name="Normal 3 2 15 3" xfId="4933"/>
    <cellStyle name="Normal 3 2 16" xfId="4934"/>
    <cellStyle name="Normal 3 2 16 2" xfId="4935"/>
    <cellStyle name="Normal 3 2 16 3" xfId="4936"/>
    <cellStyle name="Normal 3 2 17" xfId="4937"/>
    <cellStyle name="Normal 3 2 17 2" xfId="4938"/>
    <cellStyle name="Normal 3 2 17 3" xfId="4939"/>
    <cellStyle name="Normal 3 2 18" xfId="4940"/>
    <cellStyle name="Normal 3 2 18 2" xfId="4941"/>
    <cellStyle name="Normal 3 2 18 3" xfId="4942"/>
    <cellStyle name="Normal 3 2 19" xfId="4943"/>
    <cellStyle name="Normal 3 2 19 2" xfId="4944"/>
    <cellStyle name="Normal 3 2 19 3" xfId="4945"/>
    <cellStyle name="Normal 3 2 2" xfId="4946"/>
    <cellStyle name="Normal 3 2 2 10" xfId="4947"/>
    <cellStyle name="Normal 3 2 2 10 2" xfId="4948"/>
    <cellStyle name="Normal 3 2 2 10 3" xfId="4949"/>
    <cellStyle name="Normal 3 2 2 11" xfId="4950"/>
    <cellStyle name="Normal 3 2 2 11 2" xfId="4951"/>
    <cellStyle name="Normal 3 2 2 11 3" xfId="4952"/>
    <cellStyle name="Normal 3 2 2 12" xfId="4953"/>
    <cellStyle name="Normal 3 2 2 12 2" xfId="4954"/>
    <cellStyle name="Normal 3 2 2 12 3" xfId="4955"/>
    <cellStyle name="Normal 3 2 2 13" xfId="4956"/>
    <cellStyle name="Normal 3 2 2 13 2" xfId="4957"/>
    <cellStyle name="Normal 3 2 2 13 3" xfId="4958"/>
    <cellStyle name="Normal 3 2 2 14" xfId="4959"/>
    <cellStyle name="Normal 3 2 2 14 2" xfId="4960"/>
    <cellStyle name="Normal 3 2 2 14 3" xfId="4961"/>
    <cellStyle name="Normal 3 2 2 15" xfId="4962"/>
    <cellStyle name="Normal 3 2 2 15 2" xfId="4963"/>
    <cellStyle name="Normal 3 2 2 15 3" xfId="4964"/>
    <cellStyle name="Normal 3 2 2 16" xfId="4965"/>
    <cellStyle name="Normal 3 2 2 16 2" xfId="4966"/>
    <cellStyle name="Normal 3 2 2 16 3" xfId="4967"/>
    <cellStyle name="Normal 3 2 2 17" xfId="4968"/>
    <cellStyle name="Normal 3 2 2 17 2" xfId="4969"/>
    <cellStyle name="Normal 3 2 2 17 3" xfId="4970"/>
    <cellStyle name="Normal 3 2 2 18" xfId="4971"/>
    <cellStyle name="Normal 3 2 2 18 2" xfId="4972"/>
    <cellStyle name="Normal 3 2 2 18 3" xfId="4973"/>
    <cellStyle name="Normal 3 2 2 19" xfId="4974"/>
    <cellStyle name="Normal 3 2 2 19 2" xfId="4975"/>
    <cellStyle name="Normal 3 2 2 19 3" xfId="4976"/>
    <cellStyle name="Normal 3 2 2 2" xfId="4977"/>
    <cellStyle name="Normal 3 2 2 2 2" xfId="4978"/>
    <cellStyle name="Normal 3 2 2 2 3" xfId="4979"/>
    <cellStyle name="Normal 3 2 2 20" xfId="4980"/>
    <cellStyle name="Normal 3 2 2 20 2" xfId="4981"/>
    <cellStyle name="Normal 3 2 2 20 3" xfId="4982"/>
    <cellStyle name="Normal 3 2 2 21" xfId="4983"/>
    <cellStyle name="Normal 3 2 2 21 2" xfId="4984"/>
    <cellStyle name="Normal 3 2 2 21 3" xfId="4985"/>
    <cellStyle name="Normal 3 2 2 22" xfId="4986"/>
    <cellStyle name="Normal 3 2 2 22 2" xfId="4987"/>
    <cellStyle name="Normal 3 2 2 22 3" xfId="4988"/>
    <cellStyle name="Normal 3 2 2 23" xfId="4989"/>
    <cellStyle name="Normal 3 2 2 23 2" xfId="4990"/>
    <cellStyle name="Normal 3 2 2 23 3" xfId="4991"/>
    <cellStyle name="Normal 3 2 2 24" xfId="4992"/>
    <cellStyle name="Normal 3 2 2 24 2" xfId="4993"/>
    <cellStyle name="Normal 3 2 2 24 3" xfId="4994"/>
    <cellStyle name="Normal 3 2 2 25" xfId="4995"/>
    <cellStyle name="Normal 3 2 2 25 2" xfId="4996"/>
    <cellStyle name="Normal 3 2 2 25 3" xfId="4997"/>
    <cellStyle name="Normal 3 2 2 26" xfId="4998"/>
    <cellStyle name="Normal 3 2 2 26 2" xfId="4999"/>
    <cellStyle name="Normal 3 2 2 26 3" xfId="5000"/>
    <cellStyle name="Normal 3 2 2 27" xfId="5001"/>
    <cellStyle name="Normal 3 2 2 27 2" xfId="5002"/>
    <cellStyle name="Normal 3 2 2 27 3" xfId="5003"/>
    <cellStyle name="Normal 3 2 2 28" xfId="5004"/>
    <cellStyle name="Normal 3 2 2 28 2" xfId="5005"/>
    <cellStyle name="Normal 3 2 2 28 3" xfId="5006"/>
    <cellStyle name="Normal 3 2 2 29" xfId="5007"/>
    <cellStyle name="Normal 3 2 2 29 2" xfId="5008"/>
    <cellStyle name="Normal 3 2 2 29 3" xfId="5009"/>
    <cellStyle name="Normal 3 2 2 3" xfId="5010"/>
    <cellStyle name="Normal 3 2 2 3 2" xfId="5011"/>
    <cellStyle name="Normal 3 2 2 3 3" xfId="5012"/>
    <cellStyle name="Normal 3 2 2 30" xfId="5013"/>
    <cellStyle name="Normal 3 2 2 30 2" xfId="5014"/>
    <cellStyle name="Normal 3 2 2 30 3" xfId="5015"/>
    <cellStyle name="Normal 3 2 2 31" xfId="5016"/>
    <cellStyle name="Normal 3 2 2 31 2" xfId="5017"/>
    <cellStyle name="Normal 3 2 2 31 3" xfId="5018"/>
    <cellStyle name="Normal 3 2 2 32" xfId="5019"/>
    <cellStyle name="Normal 3 2 2 32 2" xfId="5020"/>
    <cellStyle name="Normal 3 2 2 32 3" xfId="5021"/>
    <cellStyle name="Normal 3 2 2 33" xfId="5022"/>
    <cellStyle name="Normal 3 2 2 33 2" xfId="5023"/>
    <cellStyle name="Normal 3 2 2 33 3" xfId="5024"/>
    <cellStyle name="Normal 3 2 2 34" xfId="5025"/>
    <cellStyle name="Normal 3 2 2 35" xfId="5026"/>
    <cellStyle name="Normal 3 2 2 4" xfId="5027"/>
    <cellStyle name="Normal 3 2 2 4 2" xfId="5028"/>
    <cellStyle name="Normal 3 2 2 4 3" xfId="5029"/>
    <cellStyle name="Normal 3 2 2 5" xfId="5030"/>
    <cellStyle name="Normal 3 2 2 5 2" xfId="5031"/>
    <cellStyle name="Normal 3 2 2 5 3" xfId="5032"/>
    <cellStyle name="Normal 3 2 2 6" xfId="5033"/>
    <cellStyle name="Normal 3 2 2 6 2" xfId="5034"/>
    <cellStyle name="Normal 3 2 2 6 3" xfId="5035"/>
    <cellStyle name="Normal 3 2 2 7" xfId="5036"/>
    <cellStyle name="Normal 3 2 2 7 2" xfId="5037"/>
    <cellStyle name="Normal 3 2 2 7 3" xfId="5038"/>
    <cellStyle name="Normal 3 2 2 8" xfId="5039"/>
    <cellStyle name="Normal 3 2 2 8 2" xfId="5040"/>
    <cellStyle name="Normal 3 2 2 8 3" xfId="5041"/>
    <cellStyle name="Normal 3 2 2 9" xfId="5042"/>
    <cellStyle name="Normal 3 2 2 9 2" xfId="5043"/>
    <cellStyle name="Normal 3 2 2 9 3" xfId="5044"/>
    <cellStyle name="Normal 3 2 20" xfId="5045"/>
    <cellStyle name="Normal 3 2 20 2" xfId="5046"/>
    <cellStyle name="Normal 3 2 20 3" xfId="5047"/>
    <cellStyle name="Normal 3 2 21" xfId="5048"/>
    <cellStyle name="Normal 3 2 21 2" xfId="5049"/>
    <cellStyle name="Normal 3 2 21 3" xfId="5050"/>
    <cellStyle name="Normal 3 2 22" xfId="5051"/>
    <cellStyle name="Normal 3 2 22 2" xfId="5052"/>
    <cellStyle name="Normal 3 2 22 3" xfId="5053"/>
    <cellStyle name="Normal 3 2 23" xfId="5054"/>
    <cellStyle name="Normal 3 2 23 2" xfId="5055"/>
    <cellStyle name="Normal 3 2 23 3" xfId="5056"/>
    <cellStyle name="Normal 3 2 24" xfId="5057"/>
    <cellStyle name="Normal 3 2 24 2" xfId="5058"/>
    <cellStyle name="Normal 3 2 24 3" xfId="5059"/>
    <cellStyle name="Normal 3 2 25" xfId="5060"/>
    <cellStyle name="Normal 3 2 25 2" xfId="5061"/>
    <cellStyle name="Normal 3 2 25 3" xfId="5062"/>
    <cellStyle name="Normal 3 2 26" xfId="5063"/>
    <cellStyle name="Normal 3 2 26 2" xfId="5064"/>
    <cellStyle name="Normal 3 2 26 3" xfId="5065"/>
    <cellStyle name="Normal 3 2 27" xfId="5066"/>
    <cellStyle name="Normal 3 2 27 2" xfId="5067"/>
    <cellStyle name="Normal 3 2 27 3" xfId="5068"/>
    <cellStyle name="Normal 3 2 28" xfId="5069"/>
    <cellStyle name="Normal 3 2 28 2" xfId="5070"/>
    <cellStyle name="Normal 3 2 28 3" xfId="5071"/>
    <cellStyle name="Normal 3 2 29" xfId="5072"/>
    <cellStyle name="Normal 3 2 29 2" xfId="5073"/>
    <cellStyle name="Normal 3 2 29 3" xfId="5074"/>
    <cellStyle name="Normal 3 2 3" xfId="5075"/>
    <cellStyle name="Normal 3 2 3 2" xfId="5076"/>
    <cellStyle name="Normal 3 2 3 3" xfId="5077"/>
    <cellStyle name="Normal 3 2 30" xfId="5078"/>
    <cellStyle name="Normal 3 2 30 2" xfId="5079"/>
    <cellStyle name="Normal 3 2 30 3" xfId="5080"/>
    <cellStyle name="Normal 3 2 31" xfId="5081"/>
    <cellStyle name="Normal 3 2 31 2" xfId="5082"/>
    <cellStyle name="Normal 3 2 31 3" xfId="5083"/>
    <cellStyle name="Normal 3 2 32" xfId="5084"/>
    <cellStyle name="Normal 3 2 32 2" xfId="5085"/>
    <cellStyle name="Normal 3 2 32 3" xfId="5086"/>
    <cellStyle name="Normal 3 2 33" xfId="5087"/>
    <cellStyle name="Normal 3 2 33 2" xfId="5088"/>
    <cellStyle name="Normal 3 2 33 3" xfId="5089"/>
    <cellStyle name="Normal 3 2 34" xfId="5090"/>
    <cellStyle name="Normal 3 2 34 2" xfId="5091"/>
    <cellStyle name="Normal 3 2 34 3" xfId="5092"/>
    <cellStyle name="Normal 3 2 35" xfId="5093"/>
    <cellStyle name="Normal 3 2 35 2" xfId="5094"/>
    <cellStyle name="Normal 3 2 35 3" xfId="5095"/>
    <cellStyle name="Normal 3 2 36" xfId="5096"/>
    <cellStyle name="Normal 3 2 36 2" xfId="5097"/>
    <cellStyle name="Normal 3 2 36 3" xfId="5098"/>
    <cellStyle name="Normal 3 2 37" xfId="5099"/>
    <cellStyle name="Normal 3 2 37 2" xfId="5100"/>
    <cellStyle name="Normal 3 2 37 3" xfId="5101"/>
    <cellStyle name="Normal 3 2 38" xfId="5102"/>
    <cellStyle name="Normal 3 2 38 2" xfId="5103"/>
    <cellStyle name="Normal 3 2 38 3" xfId="5104"/>
    <cellStyle name="Normal 3 2 39" xfId="5105"/>
    <cellStyle name="Normal 3 2 39 2" xfId="5106"/>
    <cellStyle name="Normal 3 2 39 3" xfId="5107"/>
    <cellStyle name="Normal 3 2 4" xfId="5108"/>
    <cellStyle name="Normal 3 2 4 2" xfId="5109"/>
    <cellStyle name="Normal 3 2 4 3" xfId="5110"/>
    <cellStyle name="Normal 3 2 40" xfId="5111"/>
    <cellStyle name="Normal 3 2 40 2" xfId="5112"/>
    <cellStyle name="Normal 3 2 40 3" xfId="5113"/>
    <cellStyle name="Normal 3 2 41" xfId="5114"/>
    <cellStyle name="Normal 3 2 41 2" xfId="5115"/>
    <cellStyle name="Normal 3 2 41 3" xfId="5116"/>
    <cellStyle name="Normal 3 2 42" xfId="5117"/>
    <cellStyle name="Normal 3 2 42 2" xfId="5118"/>
    <cellStyle name="Normal 3 2 42 3" xfId="5119"/>
    <cellStyle name="Normal 3 2 43" xfId="5120"/>
    <cellStyle name="Normal 3 2 43 2" xfId="5121"/>
    <cellStyle name="Normal 3 2 43 3" xfId="5122"/>
    <cellStyle name="Normal 3 2 44" xfId="5123"/>
    <cellStyle name="Normal 3 2 44 2" xfId="5124"/>
    <cellStyle name="Normal 3 2 44 3" xfId="5125"/>
    <cellStyle name="Normal 3 2 45" xfId="5126"/>
    <cellStyle name="Normal 3 2 45 2" xfId="5127"/>
    <cellStyle name="Normal 3 2 45 3" xfId="5128"/>
    <cellStyle name="Normal 3 2 46" xfId="5129"/>
    <cellStyle name="Normal 3 2 46 2" xfId="5130"/>
    <cellStyle name="Normal 3 2 46 3" xfId="5131"/>
    <cellStyle name="Normal 3 2 47" xfId="5132"/>
    <cellStyle name="Normal 3 2 47 2" xfId="5133"/>
    <cellStyle name="Normal 3 2 47 3" xfId="5134"/>
    <cellStyle name="Normal 3 2 48" xfId="5135"/>
    <cellStyle name="Normal 3 2 48 2" xfId="5136"/>
    <cellStyle name="Normal 3 2 48 3" xfId="5137"/>
    <cellStyle name="Normal 3 2 49" xfId="5138"/>
    <cellStyle name="Normal 3 2 49 2" xfId="5139"/>
    <cellStyle name="Normal 3 2 49 3" xfId="5140"/>
    <cellStyle name="Normal 3 2 5" xfId="5141"/>
    <cellStyle name="Normal 3 2 5 2" xfId="5142"/>
    <cellStyle name="Normal 3 2 5 3" xfId="5143"/>
    <cellStyle name="Normal 3 2 50" xfId="5144"/>
    <cellStyle name="Normal 3 2 50 2" xfId="5145"/>
    <cellStyle name="Normal 3 2 50 3" xfId="5146"/>
    <cellStyle name="Normal 3 2 51" xfId="5147"/>
    <cellStyle name="Normal 3 2 51 2" xfId="5148"/>
    <cellStyle name="Normal 3 2 51 3" xfId="5149"/>
    <cellStyle name="Normal 3 2 52" xfId="5150"/>
    <cellStyle name="Normal 3 2 52 2" xfId="5151"/>
    <cellStyle name="Normal 3 2 52 3" xfId="5152"/>
    <cellStyle name="Normal 3 2 53" xfId="5153"/>
    <cellStyle name="Normal 3 2 53 2" xfId="5154"/>
    <cellStyle name="Normal 3 2 53 3" xfId="5155"/>
    <cellStyle name="Normal 3 2 54" xfId="5156"/>
    <cellStyle name="Normal 3 2 54 2" xfId="5157"/>
    <cellStyle name="Normal 3 2 54 3" xfId="5158"/>
    <cellStyle name="Normal 3 2 55" xfId="5159"/>
    <cellStyle name="Normal 3 2 55 2" xfId="5160"/>
    <cellStyle name="Normal 3 2 55 3" xfId="5161"/>
    <cellStyle name="Normal 3 2 56" xfId="5162"/>
    <cellStyle name="Normal 3 2 56 2" xfId="5163"/>
    <cellStyle name="Normal 3 2 56 3" xfId="5164"/>
    <cellStyle name="Normal 3 2 57" xfId="5165"/>
    <cellStyle name="Normal 3 2 57 2" xfId="5166"/>
    <cellStyle name="Normal 3 2 57 3" xfId="5167"/>
    <cellStyle name="Normal 3 2 58" xfId="5168"/>
    <cellStyle name="Normal 3 2 58 2" xfId="5169"/>
    <cellStyle name="Normal 3 2 58 3" xfId="5170"/>
    <cellStyle name="Normal 3 2 59" xfId="5171"/>
    <cellStyle name="Normal 3 2 59 2" xfId="5172"/>
    <cellStyle name="Normal 3 2 59 3" xfId="5173"/>
    <cellStyle name="Normal 3 2 6" xfId="5174"/>
    <cellStyle name="Normal 3 2 6 2" xfId="5175"/>
    <cellStyle name="Normal 3 2 6 3" xfId="5176"/>
    <cellStyle name="Normal 3 2 60" xfId="5177"/>
    <cellStyle name="Normal 3 2 60 2" xfId="5178"/>
    <cellStyle name="Normal 3 2 60 3" xfId="5179"/>
    <cellStyle name="Normal 3 2 61" xfId="5180"/>
    <cellStyle name="Normal 3 2 61 2" xfId="5181"/>
    <cellStyle name="Normal 3 2 61 3" xfId="5182"/>
    <cellStyle name="Normal 3 2 62" xfId="5183"/>
    <cellStyle name="Normal 3 2 62 2" xfId="5184"/>
    <cellStyle name="Normal 3 2 62 3" xfId="5185"/>
    <cellStyle name="Normal 3 2 63" xfId="5186"/>
    <cellStyle name="Normal 3 2 63 2" xfId="5187"/>
    <cellStyle name="Normal 3 2 63 3" xfId="5188"/>
    <cellStyle name="Normal 3 2 64" xfId="5189"/>
    <cellStyle name="Normal 3 2 64 2" xfId="5190"/>
    <cellStyle name="Normal 3 2 64 3" xfId="5191"/>
    <cellStyle name="Normal 3 2 65" xfId="5192"/>
    <cellStyle name="Normal 3 2 65 2" xfId="5193"/>
    <cellStyle name="Normal 3 2 65 3" xfId="5194"/>
    <cellStyle name="Normal 3 2 66" xfId="5195"/>
    <cellStyle name="Normal 3 2 66 2" xfId="5196"/>
    <cellStyle name="Normal 3 2 66 3" xfId="5197"/>
    <cellStyle name="Normal 3 2 67" xfId="5198"/>
    <cellStyle name="Normal 3 2 67 2" xfId="5199"/>
    <cellStyle name="Normal 3 2 67 3" xfId="5200"/>
    <cellStyle name="Normal 3 2 68" xfId="5201"/>
    <cellStyle name="Normal 3 2 68 2" xfId="5202"/>
    <cellStyle name="Normal 3 2 68 3" xfId="5203"/>
    <cellStyle name="Normal 3 2 69" xfId="5204"/>
    <cellStyle name="Normal 3 2 69 2" xfId="5205"/>
    <cellStyle name="Normal 3 2 69 3" xfId="5206"/>
    <cellStyle name="Normal 3 2 7" xfId="5207"/>
    <cellStyle name="Normal 3 2 7 2" xfId="5208"/>
    <cellStyle name="Normal 3 2 7 3" xfId="5209"/>
    <cellStyle name="Normal 3 2 70" xfId="5210"/>
    <cellStyle name="Normal 3 2 70 2" xfId="5211"/>
    <cellStyle name="Normal 3 2 70 3" xfId="5212"/>
    <cellStyle name="Normal 3 2 71" xfId="5213"/>
    <cellStyle name="Normal 3 2 72" xfId="5214"/>
    <cellStyle name="Normal 3 2 73" xfId="5215"/>
    <cellStyle name="Normal 3 2 74" xfId="5216"/>
    <cellStyle name="Normal 3 2 75" xfId="5217"/>
    <cellStyle name="Normal 3 2 76" xfId="7616"/>
    <cellStyle name="Normal 3 2 8" xfId="5218"/>
    <cellStyle name="Normal 3 2 8 2" xfId="5219"/>
    <cellStyle name="Normal 3 2 8 3" xfId="5220"/>
    <cellStyle name="Normal 3 2 9" xfId="5221"/>
    <cellStyle name="Normal 3 2 9 2" xfId="5222"/>
    <cellStyle name="Normal 3 2 9 3" xfId="5223"/>
    <cellStyle name="Normal 3 20" xfId="5224"/>
    <cellStyle name="Normal 3 20 10" xfId="5225"/>
    <cellStyle name="Normal 3 20 10 2" xfId="5226"/>
    <cellStyle name="Normal 3 20 10 3" xfId="5227"/>
    <cellStyle name="Normal 3 20 11" xfId="5228"/>
    <cellStyle name="Normal 3 20 11 2" xfId="5229"/>
    <cellStyle name="Normal 3 20 11 3" xfId="5230"/>
    <cellStyle name="Normal 3 20 12" xfId="5231"/>
    <cellStyle name="Normal 3 20 12 2" xfId="5232"/>
    <cellStyle name="Normal 3 20 12 3" xfId="5233"/>
    <cellStyle name="Normal 3 20 13" xfId="5234"/>
    <cellStyle name="Normal 3 20 13 2" xfId="5235"/>
    <cellStyle name="Normal 3 20 13 3" xfId="5236"/>
    <cellStyle name="Normal 3 20 14" xfId="5237"/>
    <cellStyle name="Normal 3 20 14 2" xfId="5238"/>
    <cellStyle name="Normal 3 20 14 3" xfId="5239"/>
    <cellStyle name="Normal 3 20 15" xfId="5240"/>
    <cellStyle name="Normal 3 20 15 2" xfId="5241"/>
    <cellStyle name="Normal 3 20 15 3" xfId="5242"/>
    <cellStyle name="Normal 3 20 16" xfId="5243"/>
    <cellStyle name="Normal 3 20 16 2" xfId="5244"/>
    <cellStyle name="Normal 3 20 16 3" xfId="5245"/>
    <cellStyle name="Normal 3 20 17" xfId="5246"/>
    <cellStyle name="Normal 3 20 17 2" xfId="5247"/>
    <cellStyle name="Normal 3 20 17 3" xfId="5248"/>
    <cellStyle name="Normal 3 20 18" xfId="5249"/>
    <cellStyle name="Normal 3 20 18 2" xfId="5250"/>
    <cellStyle name="Normal 3 20 18 3" xfId="5251"/>
    <cellStyle name="Normal 3 20 19" xfId="5252"/>
    <cellStyle name="Normal 3 20 19 2" xfId="5253"/>
    <cellStyle name="Normal 3 20 19 3" xfId="5254"/>
    <cellStyle name="Normal 3 20 2" xfId="5255"/>
    <cellStyle name="Normal 3 20 2 2" xfId="5256"/>
    <cellStyle name="Normal 3 20 2 3" xfId="5257"/>
    <cellStyle name="Normal 3 20 20" xfId="5258"/>
    <cellStyle name="Normal 3 20 20 2" xfId="5259"/>
    <cellStyle name="Normal 3 20 20 3" xfId="5260"/>
    <cellStyle name="Normal 3 20 21" xfId="5261"/>
    <cellStyle name="Normal 3 20 21 2" xfId="5262"/>
    <cellStyle name="Normal 3 20 21 3" xfId="5263"/>
    <cellStyle name="Normal 3 20 22" xfId="5264"/>
    <cellStyle name="Normal 3 20 22 2" xfId="5265"/>
    <cellStyle name="Normal 3 20 22 3" xfId="5266"/>
    <cellStyle name="Normal 3 20 23" xfId="5267"/>
    <cellStyle name="Normal 3 20 23 2" xfId="5268"/>
    <cellStyle name="Normal 3 20 23 3" xfId="5269"/>
    <cellStyle name="Normal 3 20 24" xfId="5270"/>
    <cellStyle name="Normal 3 20 25" xfId="5271"/>
    <cellStyle name="Normal 3 20 3" xfId="5272"/>
    <cellStyle name="Normal 3 20 3 2" xfId="5273"/>
    <cellStyle name="Normal 3 20 3 3" xfId="5274"/>
    <cellStyle name="Normal 3 20 4" xfId="5275"/>
    <cellStyle name="Normal 3 20 4 2" xfId="5276"/>
    <cellStyle name="Normal 3 20 4 3" xfId="5277"/>
    <cellStyle name="Normal 3 20 5" xfId="5278"/>
    <cellStyle name="Normal 3 20 5 2" xfId="5279"/>
    <cellStyle name="Normal 3 20 5 3" xfId="5280"/>
    <cellStyle name="Normal 3 20 6" xfId="5281"/>
    <cellStyle name="Normal 3 20 6 2" xfId="5282"/>
    <cellStyle name="Normal 3 20 6 3" xfId="5283"/>
    <cellStyle name="Normal 3 20 7" xfId="5284"/>
    <cellStyle name="Normal 3 20 7 2" xfId="5285"/>
    <cellStyle name="Normal 3 20 7 3" xfId="5286"/>
    <cellStyle name="Normal 3 20 8" xfId="5287"/>
    <cellStyle name="Normal 3 20 8 2" xfId="5288"/>
    <cellStyle name="Normal 3 20 8 3" xfId="5289"/>
    <cellStyle name="Normal 3 20 9" xfId="5290"/>
    <cellStyle name="Normal 3 20 9 2" xfId="5291"/>
    <cellStyle name="Normal 3 20 9 3" xfId="5292"/>
    <cellStyle name="Normal 3 21" xfId="5293"/>
    <cellStyle name="Normal 3 21 10" xfId="5294"/>
    <cellStyle name="Normal 3 21 10 2" xfId="5295"/>
    <cellStyle name="Normal 3 21 10 3" xfId="5296"/>
    <cellStyle name="Normal 3 21 11" xfId="5297"/>
    <cellStyle name="Normal 3 21 11 2" xfId="5298"/>
    <cellStyle name="Normal 3 21 11 3" xfId="5299"/>
    <cellStyle name="Normal 3 21 12" xfId="5300"/>
    <cellStyle name="Normal 3 21 12 2" xfId="5301"/>
    <cellStyle name="Normal 3 21 12 3" xfId="5302"/>
    <cellStyle name="Normal 3 21 13" xfId="5303"/>
    <cellStyle name="Normal 3 21 13 2" xfId="5304"/>
    <cellStyle name="Normal 3 21 13 3" xfId="5305"/>
    <cellStyle name="Normal 3 21 14" xfId="5306"/>
    <cellStyle name="Normal 3 21 14 2" xfId="5307"/>
    <cellStyle name="Normal 3 21 14 3" xfId="5308"/>
    <cellStyle name="Normal 3 21 15" xfId="5309"/>
    <cellStyle name="Normal 3 21 15 2" xfId="5310"/>
    <cellStyle name="Normal 3 21 15 3" xfId="5311"/>
    <cellStyle name="Normal 3 21 16" xfId="5312"/>
    <cellStyle name="Normal 3 21 16 2" xfId="5313"/>
    <cellStyle name="Normal 3 21 16 3" xfId="5314"/>
    <cellStyle name="Normal 3 21 17" xfId="5315"/>
    <cellStyle name="Normal 3 21 17 2" xfId="5316"/>
    <cellStyle name="Normal 3 21 17 3" xfId="5317"/>
    <cellStyle name="Normal 3 21 18" xfId="5318"/>
    <cellStyle name="Normal 3 21 18 2" xfId="5319"/>
    <cellStyle name="Normal 3 21 18 3" xfId="5320"/>
    <cellStyle name="Normal 3 21 19" xfId="5321"/>
    <cellStyle name="Normal 3 21 19 2" xfId="5322"/>
    <cellStyle name="Normal 3 21 19 3" xfId="5323"/>
    <cellStyle name="Normal 3 21 2" xfId="5324"/>
    <cellStyle name="Normal 3 21 2 2" xfId="5325"/>
    <cellStyle name="Normal 3 21 2 3" xfId="5326"/>
    <cellStyle name="Normal 3 21 20" xfId="5327"/>
    <cellStyle name="Normal 3 21 20 2" xfId="5328"/>
    <cellStyle name="Normal 3 21 20 3" xfId="5329"/>
    <cellStyle name="Normal 3 21 21" xfId="5330"/>
    <cellStyle name="Normal 3 21 21 2" xfId="5331"/>
    <cellStyle name="Normal 3 21 21 3" xfId="5332"/>
    <cellStyle name="Normal 3 21 22" xfId="5333"/>
    <cellStyle name="Normal 3 21 22 2" xfId="5334"/>
    <cellStyle name="Normal 3 21 22 3" xfId="5335"/>
    <cellStyle name="Normal 3 21 23" xfId="5336"/>
    <cellStyle name="Normal 3 21 23 2" xfId="5337"/>
    <cellStyle name="Normal 3 21 23 3" xfId="5338"/>
    <cellStyle name="Normal 3 21 24" xfId="5339"/>
    <cellStyle name="Normal 3 21 25" xfId="5340"/>
    <cellStyle name="Normal 3 21 3" xfId="5341"/>
    <cellStyle name="Normal 3 21 3 2" xfId="5342"/>
    <cellStyle name="Normal 3 21 3 3" xfId="5343"/>
    <cellStyle name="Normal 3 21 4" xfId="5344"/>
    <cellStyle name="Normal 3 21 4 2" xfId="5345"/>
    <cellStyle name="Normal 3 21 4 3" xfId="5346"/>
    <cellStyle name="Normal 3 21 5" xfId="5347"/>
    <cellStyle name="Normal 3 21 5 2" xfId="5348"/>
    <cellStyle name="Normal 3 21 5 3" xfId="5349"/>
    <cellStyle name="Normal 3 21 6" xfId="5350"/>
    <cellStyle name="Normal 3 21 6 2" xfId="5351"/>
    <cellStyle name="Normal 3 21 6 3" xfId="5352"/>
    <cellStyle name="Normal 3 21 7" xfId="5353"/>
    <cellStyle name="Normal 3 21 7 2" xfId="5354"/>
    <cellStyle name="Normal 3 21 7 3" xfId="5355"/>
    <cellStyle name="Normal 3 21 8" xfId="5356"/>
    <cellStyle name="Normal 3 21 8 2" xfId="5357"/>
    <cellStyle name="Normal 3 21 8 3" xfId="5358"/>
    <cellStyle name="Normal 3 21 9" xfId="5359"/>
    <cellStyle name="Normal 3 21 9 2" xfId="5360"/>
    <cellStyle name="Normal 3 21 9 3" xfId="5361"/>
    <cellStyle name="Normal 3 22" xfId="5362"/>
    <cellStyle name="Normal 3 22 10" xfId="5363"/>
    <cellStyle name="Normal 3 22 10 2" xfId="5364"/>
    <cellStyle name="Normal 3 22 10 3" xfId="5365"/>
    <cellStyle name="Normal 3 22 11" xfId="5366"/>
    <cellStyle name="Normal 3 22 11 2" xfId="5367"/>
    <cellStyle name="Normal 3 22 11 3" xfId="5368"/>
    <cellStyle name="Normal 3 22 12" xfId="5369"/>
    <cellStyle name="Normal 3 22 12 2" xfId="5370"/>
    <cellStyle name="Normal 3 22 12 3" xfId="5371"/>
    <cellStyle name="Normal 3 22 13" xfId="5372"/>
    <cellStyle name="Normal 3 22 13 2" xfId="5373"/>
    <cellStyle name="Normal 3 22 13 3" xfId="5374"/>
    <cellStyle name="Normal 3 22 14" xfId="5375"/>
    <cellStyle name="Normal 3 22 14 2" xfId="5376"/>
    <cellStyle name="Normal 3 22 14 3" xfId="5377"/>
    <cellStyle name="Normal 3 22 15" xfId="5378"/>
    <cellStyle name="Normal 3 22 15 2" xfId="5379"/>
    <cellStyle name="Normal 3 22 15 3" xfId="5380"/>
    <cellStyle name="Normal 3 22 16" xfId="5381"/>
    <cellStyle name="Normal 3 22 16 2" xfId="5382"/>
    <cellStyle name="Normal 3 22 16 3" xfId="5383"/>
    <cellStyle name="Normal 3 22 17" xfId="5384"/>
    <cellStyle name="Normal 3 22 17 2" xfId="5385"/>
    <cellStyle name="Normal 3 22 17 3" xfId="5386"/>
    <cellStyle name="Normal 3 22 18" xfId="5387"/>
    <cellStyle name="Normal 3 22 18 2" xfId="5388"/>
    <cellStyle name="Normal 3 22 18 3" xfId="5389"/>
    <cellStyle name="Normal 3 22 19" xfId="5390"/>
    <cellStyle name="Normal 3 22 19 2" xfId="5391"/>
    <cellStyle name="Normal 3 22 19 3" xfId="5392"/>
    <cellStyle name="Normal 3 22 2" xfId="5393"/>
    <cellStyle name="Normal 3 22 2 2" xfId="5394"/>
    <cellStyle name="Normal 3 22 2 3" xfId="5395"/>
    <cellStyle name="Normal 3 22 20" xfId="5396"/>
    <cellStyle name="Normal 3 22 20 2" xfId="5397"/>
    <cellStyle name="Normal 3 22 20 3" xfId="5398"/>
    <cellStyle name="Normal 3 22 21" xfId="5399"/>
    <cellStyle name="Normal 3 22 21 2" xfId="5400"/>
    <cellStyle name="Normal 3 22 21 3" xfId="5401"/>
    <cellStyle name="Normal 3 22 22" xfId="5402"/>
    <cellStyle name="Normal 3 22 22 2" xfId="5403"/>
    <cellStyle name="Normal 3 22 22 3" xfId="5404"/>
    <cellStyle name="Normal 3 22 23" xfId="5405"/>
    <cellStyle name="Normal 3 22 23 2" xfId="5406"/>
    <cellStyle name="Normal 3 22 23 3" xfId="5407"/>
    <cellStyle name="Normal 3 22 24" xfId="5408"/>
    <cellStyle name="Normal 3 22 25" xfId="5409"/>
    <cellStyle name="Normal 3 22 3" xfId="5410"/>
    <cellStyle name="Normal 3 22 3 2" xfId="5411"/>
    <cellStyle name="Normal 3 22 3 3" xfId="5412"/>
    <cellStyle name="Normal 3 22 4" xfId="5413"/>
    <cellStyle name="Normal 3 22 4 2" xfId="5414"/>
    <cellStyle name="Normal 3 22 4 3" xfId="5415"/>
    <cellStyle name="Normal 3 22 5" xfId="5416"/>
    <cellStyle name="Normal 3 22 5 2" xfId="5417"/>
    <cellStyle name="Normal 3 22 5 3" xfId="5418"/>
    <cellStyle name="Normal 3 22 6" xfId="5419"/>
    <cellStyle name="Normal 3 22 6 2" xfId="5420"/>
    <cellStyle name="Normal 3 22 6 3" xfId="5421"/>
    <cellStyle name="Normal 3 22 7" xfId="5422"/>
    <cellStyle name="Normal 3 22 7 2" xfId="5423"/>
    <cellStyle name="Normal 3 22 7 3" xfId="5424"/>
    <cellStyle name="Normal 3 22 8" xfId="5425"/>
    <cellStyle name="Normal 3 22 8 2" xfId="5426"/>
    <cellStyle name="Normal 3 22 8 3" xfId="5427"/>
    <cellStyle name="Normal 3 22 9" xfId="5428"/>
    <cellStyle name="Normal 3 22 9 2" xfId="5429"/>
    <cellStyle name="Normal 3 22 9 3" xfId="5430"/>
    <cellStyle name="Normal 3 23" xfId="5431"/>
    <cellStyle name="Normal 3 23 10" xfId="5432"/>
    <cellStyle name="Normal 3 23 10 2" xfId="5433"/>
    <cellStyle name="Normal 3 23 10 3" xfId="5434"/>
    <cellStyle name="Normal 3 23 11" xfId="5435"/>
    <cellStyle name="Normal 3 23 11 2" xfId="5436"/>
    <cellStyle name="Normal 3 23 11 3" xfId="5437"/>
    <cellStyle name="Normal 3 23 12" xfId="5438"/>
    <cellStyle name="Normal 3 23 12 2" xfId="5439"/>
    <cellStyle name="Normal 3 23 12 3" xfId="5440"/>
    <cellStyle name="Normal 3 23 13" xfId="5441"/>
    <cellStyle name="Normal 3 23 13 2" xfId="5442"/>
    <cellStyle name="Normal 3 23 13 3" xfId="5443"/>
    <cellStyle name="Normal 3 23 14" xfId="5444"/>
    <cellStyle name="Normal 3 23 14 2" xfId="5445"/>
    <cellStyle name="Normal 3 23 14 3" xfId="5446"/>
    <cellStyle name="Normal 3 23 15" xfId="5447"/>
    <cellStyle name="Normal 3 23 15 2" xfId="5448"/>
    <cellStyle name="Normal 3 23 15 3" xfId="5449"/>
    <cellStyle name="Normal 3 23 16" xfId="5450"/>
    <cellStyle name="Normal 3 23 16 2" xfId="5451"/>
    <cellStyle name="Normal 3 23 16 3" xfId="5452"/>
    <cellStyle name="Normal 3 23 17" xfId="5453"/>
    <cellStyle name="Normal 3 23 17 2" xfId="5454"/>
    <cellStyle name="Normal 3 23 17 3" xfId="5455"/>
    <cellStyle name="Normal 3 23 18" xfId="5456"/>
    <cellStyle name="Normal 3 23 18 2" xfId="5457"/>
    <cellStyle name="Normal 3 23 18 3" xfId="5458"/>
    <cellStyle name="Normal 3 23 19" xfId="5459"/>
    <cellStyle name="Normal 3 23 19 2" xfId="5460"/>
    <cellStyle name="Normal 3 23 19 3" xfId="5461"/>
    <cellStyle name="Normal 3 23 2" xfId="5462"/>
    <cellStyle name="Normal 3 23 2 2" xfId="5463"/>
    <cellStyle name="Normal 3 23 2 3" xfId="5464"/>
    <cellStyle name="Normal 3 23 20" xfId="5465"/>
    <cellStyle name="Normal 3 23 20 2" xfId="5466"/>
    <cellStyle name="Normal 3 23 20 3" xfId="5467"/>
    <cellStyle name="Normal 3 23 21" xfId="5468"/>
    <cellStyle name="Normal 3 23 21 2" xfId="5469"/>
    <cellStyle name="Normal 3 23 21 3" xfId="5470"/>
    <cellStyle name="Normal 3 23 22" xfId="5471"/>
    <cellStyle name="Normal 3 23 22 2" xfId="5472"/>
    <cellStyle name="Normal 3 23 22 3" xfId="5473"/>
    <cellStyle name="Normal 3 23 23" xfId="5474"/>
    <cellStyle name="Normal 3 23 23 2" xfId="5475"/>
    <cellStyle name="Normal 3 23 23 3" xfId="5476"/>
    <cellStyle name="Normal 3 23 24" xfId="5477"/>
    <cellStyle name="Normal 3 23 25" xfId="5478"/>
    <cellStyle name="Normal 3 23 3" xfId="5479"/>
    <cellStyle name="Normal 3 23 3 2" xfId="5480"/>
    <cellStyle name="Normal 3 23 3 3" xfId="5481"/>
    <cellStyle name="Normal 3 23 4" xfId="5482"/>
    <cellStyle name="Normal 3 23 4 2" xfId="5483"/>
    <cellStyle name="Normal 3 23 4 3" xfId="5484"/>
    <cellStyle name="Normal 3 23 5" xfId="5485"/>
    <cellStyle name="Normal 3 23 5 2" xfId="5486"/>
    <cellStyle name="Normal 3 23 5 3" xfId="5487"/>
    <cellStyle name="Normal 3 23 6" xfId="5488"/>
    <cellStyle name="Normal 3 23 6 2" xfId="5489"/>
    <cellStyle name="Normal 3 23 6 3" xfId="5490"/>
    <cellStyle name="Normal 3 23 7" xfId="5491"/>
    <cellStyle name="Normal 3 23 7 2" xfId="5492"/>
    <cellStyle name="Normal 3 23 7 3" xfId="5493"/>
    <cellStyle name="Normal 3 23 8" xfId="5494"/>
    <cellStyle name="Normal 3 23 8 2" xfId="5495"/>
    <cellStyle name="Normal 3 23 8 3" xfId="5496"/>
    <cellStyle name="Normal 3 23 9" xfId="5497"/>
    <cellStyle name="Normal 3 23 9 2" xfId="5498"/>
    <cellStyle name="Normal 3 23 9 3" xfId="5499"/>
    <cellStyle name="Normal 3 24" xfId="5500"/>
    <cellStyle name="Normal 3 24 10" xfId="5501"/>
    <cellStyle name="Normal 3 24 10 2" xfId="5502"/>
    <cellStyle name="Normal 3 24 10 3" xfId="5503"/>
    <cellStyle name="Normal 3 24 11" xfId="5504"/>
    <cellStyle name="Normal 3 24 11 2" xfId="5505"/>
    <cellStyle name="Normal 3 24 11 3" xfId="5506"/>
    <cellStyle name="Normal 3 24 12" xfId="5507"/>
    <cellStyle name="Normal 3 24 12 2" xfId="5508"/>
    <cellStyle name="Normal 3 24 12 3" xfId="5509"/>
    <cellStyle name="Normal 3 24 13" xfId="5510"/>
    <cellStyle name="Normal 3 24 13 2" xfId="5511"/>
    <cellStyle name="Normal 3 24 13 3" xfId="5512"/>
    <cellStyle name="Normal 3 24 14" xfId="5513"/>
    <cellStyle name="Normal 3 24 14 2" xfId="5514"/>
    <cellStyle name="Normal 3 24 14 3" xfId="5515"/>
    <cellStyle name="Normal 3 24 15" xfId="5516"/>
    <cellStyle name="Normal 3 24 15 2" xfId="5517"/>
    <cellStyle name="Normal 3 24 15 3" xfId="5518"/>
    <cellStyle name="Normal 3 24 16" xfId="5519"/>
    <cellStyle name="Normal 3 24 16 2" xfId="5520"/>
    <cellStyle name="Normal 3 24 16 3" xfId="5521"/>
    <cellStyle name="Normal 3 24 17" xfId="5522"/>
    <cellStyle name="Normal 3 24 17 2" xfId="5523"/>
    <cellStyle name="Normal 3 24 17 3" xfId="5524"/>
    <cellStyle name="Normal 3 24 18" xfId="5525"/>
    <cellStyle name="Normal 3 24 18 2" xfId="5526"/>
    <cellStyle name="Normal 3 24 18 3" xfId="5527"/>
    <cellStyle name="Normal 3 24 19" xfId="5528"/>
    <cellStyle name="Normal 3 24 19 2" xfId="5529"/>
    <cellStyle name="Normal 3 24 19 3" xfId="5530"/>
    <cellStyle name="Normal 3 24 2" xfId="5531"/>
    <cellStyle name="Normal 3 24 2 2" xfId="5532"/>
    <cellStyle name="Normal 3 24 2 3" xfId="5533"/>
    <cellStyle name="Normal 3 24 20" xfId="5534"/>
    <cellStyle name="Normal 3 24 20 2" xfId="5535"/>
    <cellStyle name="Normal 3 24 20 3" xfId="5536"/>
    <cellStyle name="Normal 3 24 21" xfId="5537"/>
    <cellStyle name="Normal 3 24 21 2" xfId="5538"/>
    <cellStyle name="Normal 3 24 21 3" xfId="5539"/>
    <cellStyle name="Normal 3 24 22" xfId="5540"/>
    <cellStyle name="Normal 3 24 22 2" xfId="5541"/>
    <cellStyle name="Normal 3 24 22 3" xfId="5542"/>
    <cellStyle name="Normal 3 24 23" xfId="5543"/>
    <cellStyle name="Normal 3 24 23 2" xfId="5544"/>
    <cellStyle name="Normal 3 24 23 3" xfId="5545"/>
    <cellStyle name="Normal 3 24 24" xfId="5546"/>
    <cellStyle name="Normal 3 24 25" xfId="5547"/>
    <cellStyle name="Normal 3 24 3" xfId="5548"/>
    <cellStyle name="Normal 3 24 3 2" xfId="5549"/>
    <cellStyle name="Normal 3 24 3 3" xfId="5550"/>
    <cellStyle name="Normal 3 24 4" xfId="5551"/>
    <cellStyle name="Normal 3 24 4 2" xfId="5552"/>
    <cellStyle name="Normal 3 24 4 3" xfId="5553"/>
    <cellStyle name="Normal 3 24 5" xfId="5554"/>
    <cellStyle name="Normal 3 24 5 2" xfId="5555"/>
    <cellStyle name="Normal 3 24 5 3" xfId="5556"/>
    <cellStyle name="Normal 3 24 6" xfId="5557"/>
    <cellStyle name="Normal 3 24 6 2" xfId="5558"/>
    <cellStyle name="Normal 3 24 6 3" xfId="5559"/>
    <cellStyle name="Normal 3 24 7" xfId="5560"/>
    <cellStyle name="Normal 3 24 7 2" xfId="5561"/>
    <cellStyle name="Normal 3 24 7 3" xfId="5562"/>
    <cellStyle name="Normal 3 24 8" xfId="5563"/>
    <cellStyle name="Normal 3 24 8 2" xfId="5564"/>
    <cellStyle name="Normal 3 24 8 3" xfId="5565"/>
    <cellStyle name="Normal 3 24 9" xfId="5566"/>
    <cellStyle name="Normal 3 24 9 2" xfId="5567"/>
    <cellStyle name="Normal 3 24 9 3" xfId="5568"/>
    <cellStyle name="Normal 3 25" xfId="5569"/>
    <cellStyle name="Normal 3 25 10" xfId="5570"/>
    <cellStyle name="Normal 3 25 10 2" xfId="5571"/>
    <cellStyle name="Normal 3 25 10 3" xfId="5572"/>
    <cellStyle name="Normal 3 25 11" xfId="5573"/>
    <cellStyle name="Normal 3 25 11 2" xfId="5574"/>
    <cellStyle name="Normal 3 25 11 3" xfId="5575"/>
    <cellStyle name="Normal 3 25 12" xfId="5576"/>
    <cellStyle name="Normal 3 25 12 2" xfId="5577"/>
    <cellStyle name="Normal 3 25 12 3" xfId="5578"/>
    <cellStyle name="Normal 3 25 13" xfId="5579"/>
    <cellStyle name="Normal 3 25 13 2" xfId="5580"/>
    <cellStyle name="Normal 3 25 13 3" xfId="5581"/>
    <cellStyle name="Normal 3 25 14" xfId="5582"/>
    <cellStyle name="Normal 3 25 14 2" xfId="5583"/>
    <cellStyle name="Normal 3 25 14 3" xfId="5584"/>
    <cellStyle name="Normal 3 25 15" xfId="5585"/>
    <cellStyle name="Normal 3 25 15 2" xfId="5586"/>
    <cellStyle name="Normal 3 25 15 3" xfId="5587"/>
    <cellStyle name="Normal 3 25 16" xfId="5588"/>
    <cellStyle name="Normal 3 25 16 2" xfId="5589"/>
    <cellStyle name="Normal 3 25 16 3" xfId="5590"/>
    <cellStyle name="Normal 3 25 17" xfId="5591"/>
    <cellStyle name="Normal 3 25 17 2" xfId="5592"/>
    <cellStyle name="Normal 3 25 17 3" xfId="5593"/>
    <cellStyle name="Normal 3 25 18" xfId="5594"/>
    <cellStyle name="Normal 3 25 18 2" xfId="5595"/>
    <cellStyle name="Normal 3 25 18 3" xfId="5596"/>
    <cellStyle name="Normal 3 25 19" xfId="5597"/>
    <cellStyle name="Normal 3 25 19 2" xfId="5598"/>
    <cellStyle name="Normal 3 25 19 3" xfId="5599"/>
    <cellStyle name="Normal 3 25 2" xfId="5600"/>
    <cellStyle name="Normal 3 25 2 2" xfId="5601"/>
    <cellStyle name="Normal 3 25 2 3" xfId="5602"/>
    <cellStyle name="Normal 3 25 20" xfId="5603"/>
    <cellStyle name="Normal 3 25 20 2" xfId="5604"/>
    <cellStyle name="Normal 3 25 20 3" xfId="5605"/>
    <cellStyle name="Normal 3 25 21" xfId="5606"/>
    <cellStyle name="Normal 3 25 21 2" xfId="5607"/>
    <cellStyle name="Normal 3 25 21 3" xfId="5608"/>
    <cellStyle name="Normal 3 25 22" xfId="5609"/>
    <cellStyle name="Normal 3 25 22 2" xfId="5610"/>
    <cellStyle name="Normal 3 25 22 3" xfId="5611"/>
    <cellStyle name="Normal 3 25 23" xfId="5612"/>
    <cellStyle name="Normal 3 25 23 2" xfId="5613"/>
    <cellStyle name="Normal 3 25 23 3" xfId="5614"/>
    <cellStyle name="Normal 3 25 24" xfId="5615"/>
    <cellStyle name="Normal 3 25 25" xfId="5616"/>
    <cellStyle name="Normal 3 25 3" xfId="5617"/>
    <cellStyle name="Normal 3 25 3 2" xfId="5618"/>
    <cellStyle name="Normal 3 25 3 3" xfId="5619"/>
    <cellStyle name="Normal 3 25 4" xfId="5620"/>
    <cellStyle name="Normal 3 25 4 2" xfId="5621"/>
    <cellStyle name="Normal 3 25 4 3" xfId="5622"/>
    <cellStyle name="Normal 3 25 5" xfId="5623"/>
    <cellStyle name="Normal 3 25 5 2" xfId="5624"/>
    <cellStyle name="Normal 3 25 5 3" xfId="5625"/>
    <cellStyle name="Normal 3 25 6" xfId="5626"/>
    <cellStyle name="Normal 3 25 6 2" xfId="5627"/>
    <cellStyle name="Normal 3 25 6 3" xfId="5628"/>
    <cellStyle name="Normal 3 25 7" xfId="5629"/>
    <cellStyle name="Normal 3 25 7 2" xfId="5630"/>
    <cellStyle name="Normal 3 25 7 3" xfId="5631"/>
    <cellStyle name="Normal 3 25 8" xfId="5632"/>
    <cellStyle name="Normal 3 25 8 2" xfId="5633"/>
    <cellStyle name="Normal 3 25 8 3" xfId="5634"/>
    <cellStyle name="Normal 3 25 9" xfId="5635"/>
    <cellStyle name="Normal 3 25 9 2" xfId="5636"/>
    <cellStyle name="Normal 3 25 9 3" xfId="5637"/>
    <cellStyle name="Normal 3 26" xfId="5638"/>
    <cellStyle name="Normal 3 26 10" xfId="5639"/>
    <cellStyle name="Normal 3 26 10 2" xfId="5640"/>
    <cellStyle name="Normal 3 26 10 3" xfId="5641"/>
    <cellStyle name="Normal 3 26 11" xfId="5642"/>
    <cellStyle name="Normal 3 26 11 2" xfId="5643"/>
    <cellStyle name="Normal 3 26 11 3" xfId="5644"/>
    <cellStyle name="Normal 3 26 12" xfId="5645"/>
    <cellStyle name="Normal 3 26 12 2" xfId="5646"/>
    <cellStyle name="Normal 3 26 12 3" xfId="5647"/>
    <cellStyle name="Normal 3 26 13" xfId="5648"/>
    <cellStyle name="Normal 3 26 13 2" xfId="5649"/>
    <cellStyle name="Normal 3 26 13 3" xfId="5650"/>
    <cellStyle name="Normal 3 26 14" xfId="5651"/>
    <cellStyle name="Normal 3 26 14 2" xfId="5652"/>
    <cellStyle name="Normal 3 26 14 3" xfId="5653"/>
    <cellStyle name="Normal 3 26 15" xfId="5654"/>
    <cellStyle name="Normal 3 26 15 2" xfId="5655"/>
    <cellStyle name="Normal 3 26 15 3" xfId="5656"/>
    <cellStyle name="Normal 3 26 16" xfId="5657"/>
    <cellStyle name="Normal 3 26 16 2" xfId="5658"/>
    <cellStyle name="Normal 3 26 16 3" xfId="5659"/>
    <cellStyle name="Normal 3 26 17" xfId="5660"/>
    <cellStyle name="Normal 3 26 17 2" xfId="5661"/>
    <cellStyle name="Normal 3 26 17 3" xfId="5662"/>
    <cellStyle name="Normal 3 26 18" xfId="5663"/>
    <cellStyle name="Normal 3 26 18 2" xfId="5664"/>
    <cellStyle name="Normal 3 26 18 3" xfId="5665"/>
    <cellStyle name="Normal 3 26 19" xfId="5666"/>
    <cellStyle name="Normal 3 26 19 2" xfId="5667"/>
    <cellStyle name="Normal 3 26 19 3" xfId="5668"/>
    <cellStyle name="Normal 3 26 2" xfId="5669"/>
    <cellStyle name="Normal 3 26 2 2" xfId="5670"/>
    <cellStyle name="Normal 3 26 2 3" xfId="5671"/>
    <cellStyle name="Normal 3 26 20" xfId="5672"/>
    <cellStyle name="Normal 3 26 20 2" xfId="5673"/>
    <cellStyle name="Normal 3 26 20 3" xfId="5674"/>
    <cellStyle name="Normal 3 26 21" xfId="5675"/>
    <cellStyle name="Normal 3 26 21 2" xfId="5676"/>
    <cellStyle name="Normal 3 26 21 3" xfId="5677"/>
    <cellStyle name="Normal 3 26 22" xfId="5678"/>
    <cellStyle name="Normal 3 26 22 2" xfId="5679"/>
    <cellStyle name="Normal 3 26 22 3" xfId="5680"/>
    <cellStyle name="Normal 3 26 23" xfId="5681"/>
    <cellStyle name="Normal 3 26 23 2" xfId="5682"/>
    <cellStyle name="Normal 3 26 23 3" xfId="5683"/>
    <cellStyle name="Normal 3 26 24" xfId="5684"/>
    <cellStyle name="Normal 3 26 25" xfId="5685"/>
    <cellStyle name="Normal 3 26 3" xfId="5686"/>
    <cellStyle name="Normal 3 26 3 2" xfId="5687"/>
    <cellStyle name="Normal 3 26 3 3" xfId="5688"/>
    <cellStyle name="Normal 3 26 4" xfId="5689"/>
    <cellStyle name="Normal 3 26 4 2" xfId="5690"/>
    <cellStyle name="Normal 3 26 4 3" xfId="5691"/>
    <cellStyle name="Normal 3 26 5" xfId="5692"/>
    <cellStyle name="Normal 3 26 5 2" xfId="5693"/>
    <cellStyle name="Normal 3 26 5 3" xfId="5694"/>
    <cellStyle name="Normal 3 26 6" xfId="5695"/>
    <cellStyle name="Normal 3 26 6 2" xfId="5696"/>
    <cellStyle name="Normal 3 26 6 3" xfId="5697"/>
    <cellStyle name="Normal 3 26 7" xfId="5698"/>
    <cellStyle name="Normal 3 26 7 2" xfId="5699"/>
    <cellStyle name="Normal 3 26 7 3" xfId="5700"/>
    <cellStyle name="Normal 3 26 8" xfId="5701"/>
    <cellStyle name="Normal 3 26 8 2" xfId="5702"/>
    <cellStyle name="Normal 3 26 8 3" xfId="5703"/>
    <cellStyle name="Normal 3 26 9" xfId="5704"/>
    <cellStyle name="Normal 3 26 9 2" xfId="5705"/>
    <cellStyle name="Normal 3 26 9 3" xfId="5706"/>
    <cellStyle name="Normal 3 27" xfId="5707"/>
    <cellStyle name="Normal 3 27 10" xfId="5708"/>
    <cellStyle name="Normal 3 27 10 2" xfId="5709"/>
    <cellStyle name="Normal 3 27 10 3" xfId="5710"/>
    <cellStyle name="Normal 3 27 11" xfId="5711"/>
    <cellStyle name="Normal 3 27 11 2" xfId="5712"/>
    <cellStyle name="Normal 3 27 11 3" xfId="5713"/>
    <cellStyle name="Normal 3 27 12" xfId="5714"/>
    <cellStyle name="Normal 3 27 12 2" xfId="5715"/>
    <cellStyle name="Normal 3 27 12 3" xfId="5716"/>
    <cellStyle name="Normal 3 27 13" xfId="5717"/>
    <cellStyle name="Normal 3 27 13 2" xfId="5718"/>
    <cellStyle name="Normal 3 27 13 3" xfId="5719"/>
    <cellStyle name="Normal 3 27 14" xfId="5720"/>
    <cellStyle name="Normal 3 27 14 2" xfId="5721"/>
    <cellStyle name="Normal 3 27 14 3" xfId="5722"/>
    <cellStyle name="Normal 3 27 15" xfId="5723"/>
    <cellStyle name="Normal 3 27 15 2" xfId="5724"/>
    <cellStyle name="Normal 3 27 15 3" xfId="5725"/>
    <cellStyle name="Normal 3 27 16" xfId="5726"/>
    <cellStyle name="Normal 3 27 16 2" xfId="5727"/>
    <cellStyle name="Normal 3 27 16 3" xfId="5728"/>
    <cellStyle name="Normal 3 27 17" xfId="5729"/>
    <cellStyle name="Normal 3 27 17 2" xfId="5730"/>
    <cellStyle name="Normal 3 27 17 3" xfId="5731"/>
    <cellStyle name="Normal 3 27 18" xfId="5732"/>
    <cellStyle name="Normal 3 27 18 2" xfId="5733"/>
    <cellStyle name="Normal 3 27 18 3" xfId="5734"/>
    <cellStyle name="Normal 3 27 19" xfId="5735"/>
    <cellStyle name="Normal 3 27 19 2" xfId="5736"/>
    <cellStyle name="Normal 3 27 19 3" xfId="5737"/>
    <cellStyle name="Normal 3 27 2" xfId="5738"/>
    <cellStyle name="Normal 3 27 2 2" xfId="5739"/>
    <cellStyle name="Normal 3 27 2 3" xfId="5740"/>
    <cellStyle name="Normal 3 27 20" xfId="5741"/>
    <cellStyle name="Normal 3 27 20 2" xfId="5742"/>
    <cellStyle name="Normal 3 27 20 3" xfId="5743"/>
    <cellStyle name="Normal 3 27 21" xfId="5744"/>
    <cellStyle name="Normal 3 27 21 2" xfId="5745"/>
    <cellStyle name="Normal 3 27 21 3" xfId="5746"/>
    <cellStyle name="Normal 3 27 22" xfId="5747"/>
    <cellStyle name="Normal 3 27 22 2" xfId="5748"/>
    <cellStyle name="Normal 3 27 22 3" xfId="5749"/>
    <cellStyle name="Normal 3 27 23" xfId="5750"/>
    <cellStyle name="Normal 3 27 23 2" xfId="5751"/>
    <cellStyle name="Normal 3 27 23 3" xfId="5752"/>
    <cellStyle name="Normal 3 27 24" xfId="5753"/>
    <cellStyle name="Normal 3 27 25" xfId="5754"/>
    <cellStyle name="Normal 3 27 3" xfId="5755"/>
    <cellStyle name="Normal 3 27 3 2" xfId="5756"/>
    <cellStyle name="Normal 3 27 3 3" xfId="5757"/>
    <cellStyle name="Normal 3 27 4" xfId="5758"/>
    <cellStyle name="Normal 3 27 4 2" xfId="5759"/>
    <cellStyle name="Normal 3 27 4 3" xfId="5760"/>
    <cellStyle name="Normal 3 27 5" xfId="5761"/>
    <cellStyle name="Normal 3 27 5 2" xfId="5762"/>
    <cellStyle name="Normal 3 27 5 3" xfId="5763"/>
    <cellStyle name="Normal 3 27 6" xfId="5764"/>
    <cellStyle name="Normal 3 27 6 2" xfId="5765"/>
    <cellStyle name="Normal 3 27 6 3" xfId="5766"/>
    <cellStyle name="Normal 3 27 7" xfId="5767"/>
    <cellStyle name="Normal 3 27 7 2" xfId="5768"/>
    <cellStyle name="Normal 3 27 7 3" xfId="5769"/>
    <cellStyle name="Normal 3 27 8" xfId="5770"/>
    <cellStyle name="Normal 3 27 8 2" xfId="5771"/>
    <cellStyle name="Normal 3 27 8 3" xfId="5772"/>
    <cellStyle name="Normal 3 27 9" xfId="5773"/>
    <cellStyle name="Normal 3 27 9 2" xfId="5774"/>
    <cellStyle name="Normal 3 27 9 3" xfId="5775"/>
    <cellStyle name="Normal 3 28" xfId="5776"/>
    <cellStyle name="Normal 3 28 10" xfId="5777"/>
    <cellStyle name="Normal 3 28 10 2" xfId="5778"/>
    <cellStyle name="Normal 3 28 10 3" xfId="5779"/>
    <cellStyle name="Normal 3 28 11" xfId="5780"/>
    <cellStyle name="Normal 3 28 11 2" xfId="5781"/>
    <cellStyle name="Normal 3 28 11 3" xfId="5782"/>
    <cellStyle name="Normal 3 28 12" xfId="5783"/>
    <cellStyle name="Normal 3 28 12 2" xfId="5784"/>
    <cellStyle name="Normal 3 28 12 3" xfId="5785"/>
    <cellStyle name="Normal 3 28 13" xfId="5786"/>
    <cellStyle name="Normal 3 28 13 2" xfId="5787"/>
    <cellStyle name="Normal 3 28 13 3" xfId="5788"/>
    <cellStyle name="Normal 3 28 14" xfId="5789"/>
    <cellStyle name="Normal 3 28 14 2" xfId="5790"/>
    <cellStyle name="Normal 3 28 14 3" xfId="5791"/>
    <cellStyle name="Normal 3 28 15" xfId="5792"/>
    <cellStyle name="Normal 3 28 15 2" xfId="5793"/>
    <cellStyle name="Normal 3 28 15 3" xfId="5794"/>
    <cellStyle name="Normal 3 28 16" xfId="5795"/>
    <cellStyle name="Normal 3 28 16 2" xfId="5796"/>
    <cellStyle name="Normal 3 28 16 3" xfId="5797"/>
    <cellStyle name="Normal 3 28 17" xfId="5798"/>
    <cellStyle name="Normal 3 28 17 2" xfId="5799"/>
    <cellStyle name="Normal 3 28 17 3" xfId="5800"/>
    <cellStyle name="Normal 3 28 18" xfId="5801"/>
    <cellStyle name="Normal 3 28 18 2" xfId="5802"/>
    <cellStyle name="Normal 3 28 18 3" xfId="5803"/>
    <cellStyle name="Normal 3 28 19" xfId="5804"/>
    <cellStyle name="Normal 3 28 19 2" xfId="5805"/>
    <cellStyle name="Normal 3 28 19 3" xfId="5806"/>
    <cellStyle name="Normal 3 28 2" xfId="5807"/>
    <cellStyle name="Normal 3 28 2 2" xfId="5808"/>
    <cellStyle name="Normal 3 28 2 3" xfId="5809"/>
    <cellStyle name="Normal 3 28 20" xfId="5810"/>
    <cellStyle name="Normal 3 28 20 2" xfId="5811"/>
    <cellStyle name="Normal 3 28 20 3" xfId="5812"/>
    <cellStyle name="Normal 3 28 21" xfId="5813"/>
    <cellStyle name="Normal 3 28 21 2" xfId="5814"/>
    <cellStyle name="Normal 3 28 21 3" xfId="5815"/>
    <cellStyle name="Normal 3 28 22" xfId="5816"/>
    <cellStyle name="Normal 3 28 22 2" xfId="5817"/>
    <cellStyle name="Normal 3 28 22 3" xfId="5818"/>
    <cellStyle name="Normal 3 28 23" xfId="5819"/>
    <cellStyle name="Normal 3 28 23 2" xfId="5820"/>
    <cellStyle name="Normal 3 28 23 3" xfId="5821"/>
    <cellStyle name="Normal 3 28 24" xfId="5822"/>
    <cellStyle name="Normal 3 28 25" xfId="5823"/>
    <cellStyle name="Normal 3 28 3" xfId="5824"/>
    <cellStyle name="Normal 3 28 3 2" xfId="5825"/>
    <cellStyle name="Normal 3 28 3 3" xfId="5826"/>
    <cellStyle name="Normal 3 28 4" xfId="5827"/>
    <cellStyle name="Normal 3 28 4 2" xfId="5828"/>
    <cellStyle name="Normal 3 28 4 3" xfId="5829"/>
    <cellStyle name="Normal 3 28 5" xfId="5830"/>
    <cellStyle name="Normal 3 28 5 2" xfId="5831"/>
    <cellStyle name="Normal 3 28 5 3" xfId="5832"/>
    <cellStyle name="Normal 3 28 6" xfId="5833"/>
    <cellStyle name="Normal 3 28 6 2" xfId="5834"/>
    <cellStyle name="Normal 3 28 6 3" xfId="5835"/>
    <cellStyle name="Normal 3 28 7" xfId="5836"/>
    <cellStyle name="Normal 3 28 7 2" xfId="5837"/>
    <cellStyle name="Normal 3 28 7 3" xfId="5838"/>
    <cellStyle name="Normal 3 28 8" xfId="5839"/>
    <cellStyle name="Normal 3 28 8 2" xfId="5840"/>
    <cellStyle name="Normal 3 28 8 3" xfId="5841"/>
    <cellStyle name="Normal 3 28 9" xfId="5842"/>
    <cellStyle name="Normal 3 28 9 2" xfId="5843"/>
    <cellStyle name="Normal 3 28 9 3" xfId="5844"/>
    <cellStyle name="Normal 3 29" xfId="5845"/>
    <cellStyle name="Normal 3 29 10" xfId="5846"/>
    <cellStyle name="Normal 3 29 10 2" xfId="5847"/>
    <cellStyle name="Normal 3 29 10 3" xfId="5848"/>
    <cellStyle name="Normal 3 29 11" xfId="5849"/>
    <cellStyle name="Normal 3 29 11 2" xfId="5850"/>
    <cellStyle name="Normal 3 29 11 3" xfId="5851"/>
    <cellStyle name="Normal 3 29 12" xfId="5852"/>
    <cellStyle name="Normal 3 29 12 2" xfId="5853"/>
    <cellStyle name="Normal 3 29 12 3" xfId="5854"/>
    <cellStyle name="Normal 3 29 13" xfId="5855"/>
    <cellStyle name="Normal 3 29 13 2" xfId="5856"/>
    <cellStyle name="Normal 3 29 13 3" xfId="5857"/>
    <cellStyle name="Normal 3 29 14" xfId="5858"/>
    <cellStyle name="Normal 3 29 14 2" xfId="5859"/>
    <cellStyle name="Normal 3 29 14 3" xfId="5860"/>
    <cellStyle name="Normal 3 29 15" xfId="5861"/>
    <cellStyle name="Normal 3 29 15 2" xfId="5862"/>
    <cellStyle name="Normal 3 29 15 3" xfId="5863"/>
    <cellStyle name="Normal 3 29 16" xfId="5864"/>
    <cellStyle name="Normal 3 29 16 2" xfId="5865"/>
    <cellStyle name="Normal 3 29 16 3" xfId="5866"/>
    <cellStyle name="Normal 3 29 17" xfId="5867"/>
    <cellStyle name="Normal 3 29 17 2" xfId="5868"/>
    <cellStyle name="Normal 3 29 17 3" xfId="5869"/>
    <cellStyle name="Normal 3 29 18" xfId="5870"/>
    <cellStyle name="Normal 3 29 18 2" xfId="5871"/>
    <cellStyle name="Normal 3 29 18 3" xfId="5872"/>
    <cellStyle name="Normal 3 29 19" xfId="5873"/>
    <cellStyle name="Normal 3 29 19 2" xfId="5874"/>
    <cellStyle name="Normal 3 29 19 3" xfId="5875"/>
    <cellStyle name="Normal 3 29 2" xfId="5876"/>
    <cellStyle name="Normal 3 29 2 2" xfId="5877"/>
    <cellStyle name="Normal 3 29 2 3" xfId="5878"/>
    <cellStyle name="Normal 3 29 20" xfId="5879"/>
    <cellStyle name="Normal 3 29 20 2" xfId="5880"/>
    <cellStyle name="Normal 3 29 20 3" xfId="5881"/>
    <cellStyle name="Normal 3 29 21" xfId="5882"/>
    <cellStyle name="Normal 3 29 21 2" xfId="5883"/>
    <cellStyle name="Normal 3 29 21 3" xfId="5884"/>
    <cellStyle name="Normal 3 29 22" xfId="5885"/>
    <cellStyle name="Normal 3 29 22 2" xfId="5886"/>
    <cellStyle name="Normal 3 29 22 3" xfId="5887"/>
    <cellStyle name="Normal 3 29 23" xfId="5888"/>
    <cellStyle name="Normal 3 29 23 2" xfId="5889"/>
    <cellStyle name="Normal 3 29 23 3" xfId="5890"/>
    <cellStyle name="Normal 3 29 24" xfId="5891"/>
    <cellStyle name="Normal 3 29 25" xfId="5892"/>
    <cellStyle name="Normal 3 29 3" xfId="5893"/>
    <cellStyle name="Normal 3 29 3 2" xfId="5894"/>
    <cellStyle name="Normal 3 29 3 3" xfId="5895"/>
    <cellStyle name="Normal 3 29 4" xfId="5896"/>
    <cellStyle name="Normal 3 29 4 2" xfId="5897"/>
    <cellStyle name="Normal 3 29 4 3" xfId="5898"/>
    <cellStyle name="Normal 3 29 5" xfId="5899"/>
    <cellStyle name="Normal 3 29 5 2" xfId="5900"/>
    <cellStyle name="Normal 3 29 5 3" xfId="5901"/>
    <cellStyle name="Normal 3 29 6" xfId="5902"/>
    <cellStyle name="Normal 3 29 6 2" xfId="5903"/>
    <cellStyle name="Normal 3 29 6 3" xfId="5904"/>
    <cellStyle name="Normal 3 29 7" xfId="5905"/>
    <cellStyle name="Normal 3 29 7 2" xfId="5906"/>
    <cellStyle name="Normal 3 29 7 3" xfId="5907"/>
    <cellStyle name="Normal 3 29 8" xfId="5908"/>
    <cellStyle name="Normal 3 29 8 2" xfId="5909"/>
    <cellStyle name="Normal 3 29 8 3" xfId="5910"/>
    <cellStyle name="Normal 3 29 9" xfId="5911"/>
    <cellStyle name="Normal 3 29 9 2" xfId="5912"/>
    <cellStyle name="Normal 3 29 9 3" xfId="5913"/>
    <cellStyle name="Normal 3 3" xfId="5914"/>
    <cellStyle name="Normal 3 3 10" xfId="5915"/>
    <cellStyle name="Normal 3 3 10 2" xfId="5916"/>
    <cellStyle name="Normal 3 3 10 3" xfId="5917"/>
    <cellStyle name="Normal 3 3 11" xfId="5918"/>
    <cellStyle name="Normal 3 3 11 2" xfId="5919"/>
    <cellStyle name="Normal 3 3 11 3" xfId="5920"/>
    <cellStyle name="Normal 3 3 12" xfId="5921"/>
    <cellStyle name="Normal 3 3 12 2" xfId="5922"/>
    <cellStyle name="Normal 3 3 12 3" xfId="5923"/>
    <cellStyle name="Normal 3 3 13" xfId="5924"/>
    <cellStyle name="Normal 3 3 13 2" xfId="5925"/>
    <cellStyle name="Normal 3 3 13 3" xfId="5926"/>
    <cellStyle name="Normal 3 3 14" xfId="5927"/>
    <cellStyle name="Normal 3 3 14 2" xfId="5928"/>
    <cellStyle name="Normal 3 3 14 3" xfId="5929"/>
    <cellStyle name="Normal 3 3 15" xfId="5930"/>
    <cellStyle name="Normal 3 3 15 2" xfId="5931"/>
    <cellStyle name="Normal 3 3 15 3" xfId="5932"/>
    <cellStyle name="Normal 3 3 16" xfId="5933"/>
    <cellStyle name="Normal 3 3 16 2" xfId="5934"/>
    <cellStyle name="Normal 3 3 16 3" xfId="5935"/>
    <cellStyle name="Normal 3 3 17" xfId="5936"/>
    <cellStyle name="Normal 3 3 17 2" xfId="5937"/>
    <cellStyle name="Normal 3 3 17 3" xfId="5938"/>
    <cellStyle name="Normal 3 3 18" xfId="5939"/>
    <cellStyle name="Normal 3 3 18 2" xfId="5940"/>
    <cellStyle name="Normal 3 3 18 3" xfId="5941"/>
    <cellStyle name="Normal 3 3 19" xfId="5942"/>
    <cellStyle name="Normal 3 3 19 2" xfId="5943"/>
    <cellStyle name="Normal 3 3 19 3" xfId="5944"/>
    <cellStyle name="Normal 3 3 2" xfId="5945"/>
    <cellStyle name="Normal 3 3 2 2" xfId="5946"/>
    <cellStyle name="Normal 3 3 2 3" xfId="5947"/>
    <cellStyle name="Normal 3 3 20" xfId="5948"/>
    <cellStyle name="Normal 3 3 20 2" xfId="5949"/>
    <cellStyle name="Normal 3 3 20 3" xfId="5950"/>
    <cellStyle name="Normal 3 3 21" xfId="5951"/>
    <cellStyle name="Normal 3 3 21 2" xfId="5952"/>
    <cellStyle name="Normal 3 3 21 3" xfId="5953"/>
    <cellStyle name="Normal 3 3 22" xfId="5954"/>
    <cellStyle name="Normal 3 3 22 2" xfId="5955"/>
    <cellStyle name="Normal 3 3 22 3" xfId="5956"/>
    <cellStyle name="Normal 3 3 23" xfId="5957"/>
    <cellStyle name="Normal 3 3 23 2" xfId="5958"/>
    <cellStyle name="Normal 3 3 23 3" xfId="5959"/>
    <cellStyle name="Normal 3 3 24" xfId="5960"/>
    <cellStyle name="Normal 3 3 25" xfId="5961"/>
    <cellStyle name="Normal 3 3 26" xfId="7617"/>
    <cellStyle name="Normal 3 3 3" xfId="5962"/>
    <cellStyle name="Normal 3 3 3 2" xfId="5963"/>
    <cellStyle name="Normal 3 3 3 3" xfId="5964"/>
    <cellStyle name="Normal 3 3 4" xfId="5965"/>
    <cellStyle name="Normal 3 3 4 2" xfId="5966"/>
    <cellStyle name="Normal 3 3 4 3" xfId="5967"/>
    <cellStyle name="Normal 3 3 5" xfId="5968"/>
    <cellStyle name="Normal 3 3 5 2" xfId="5969"/>
    <cellStyle name="Normal 3 3 5 3" xfId="5970"/>
    <cellStyle name="Normal 3 3 6" xfId="5971"/>
    <cellStyle name="Normal 3 3 6 2" xfId="5972"/>
    <cellStyle name="Normal 3 3 6 3" xfId="5973"/>
    <cellStyle name="Normal 3 3 7" xfId="5974"/>
    <cellStyle name="Normal 3 3 7 2" xfId="5975"/>
    <cellStyle name="Normal 3 3 7 3" xfId="5976"/>
    <cellStyle name="Normal 3 3 8" xfId="5977"/>
    <cellStyle name="Normal 3 3 8 2" xfId="5978"/>
    <cellStyle name="Normal 3 3 8 3" xfId="5979"/>
    <cellStyle name="Normal 3 3 9" xfId="5980"/>
    <cellStyle name="Normal 3 3 9 2" xfId="5981"/>
    <cellStyle name="Normal 3 3 9 3" xfId="5982"/>
    <cellStyle name="Normal 3 30" xfId="5983"/>
    <cellStyle name="Normal 3 30 10" xfId="5984"/>
    <cellStyle name="Normal 3 30 10 2" xfId="5985"/>
    <cellStyle name="Normal 3 30 10 3" xfId="5986"/>
    <cellStyle name="Normal 3 30 11" xfId="5987"/>
    <cellStyle name="Normal 3 30 11 2" xfId="5988"/>
    <cellStyle name="Normal 3 30 11 3" xfId="5989"/>
    <cellStyle name="Normal 3 30 12" xfId="5990"/>
    <cellStyle name="Normal 3 30 12 2" xfId="5991"/>
    <cellStyle name="Normal 3 30 12 3" xfId="5992"/>
    <cellStyle name="Normal 3 30 13" xfId="5993"/>
    <cellStyle name="Normal 3 30 13 2" xfId="5994"/>
    <cellStyle name="Normal 3 30 13 3" xfId="5995"/>
    <cellStyle name="Normal 3 30 14" xfId="5996"/>
    <cellStyle name="Normal 3 30 14 2" xfId="5997"/>
    <cellStyle name="Normal 3 30 14 3" xfId="5998"/>
    <cellStyle name="Normal 3 30 15" xfId="5999"/>
    <cellStyle name="Normal 3 30 15 2" xfId="6000"/>
    <cellStyle name="Normal 3 30 15 3" xfId="6001"/>
    <cellStyle name="Normal 3 30 16" xfId="6002"/>
    <cellStyle name="Normal 3 30 16 2" xfId="6003"/>
    <cellStyle name="Normal 3 30 16 3" xfId="6004"/>
    <cellStyle name="Normal 3 30 17" xfId="6005"/>
    <cellStyle name="Normal 3 30 17 2" xfId="6006"/>
    <cellStyle name="Normal 3 30 17 3" xfId="6007"/>
    <cellStyle name="Normal 3 30 18" xfId="6008"/>
    <cellStyle name="Normal 3 30 18 2" xfId="6009"/>
    <cellStyle name="Normal 3 30 18 3" xfId="6010"/>
    <cellStyle name="Normal 3 30 19" xfId="6011"/>
    <cellStyle name="Normal 3 30 19 2" xfId="6012"/>
    <cellStyle name="Normal 3 30 19 3" xfId="6013"/>
    <cellStyle name="Normal 3 30 2" xfId="6014"/>
    <cellStyle name="Normal 3 30 2 2" xfId="6015"/>
    <cellStyle name="Normal 3 30 2 3" xfId="6016"/>
    <cellStyle name="Normal 3 30 20" xfId="6017"/>
    <cellStyle name="Normal 3 30 20 2" xfId="6018"/>
    <cellStyle name="Normal 3 30 20 3" xfId="6019"/>
    <cellStyle name="Normal 3 30 21" xfId="6020"/>
    <cellStyle name="Normal 3 30 21 2" xfId="6021"/>
    <cellStyle name="Normal 3 30 21 3" xfId="6022"/>
    <cellStyle name="Normal 3 30 22" xfId="6023"/>
    <cellStyle name="Normal 3 30 22 2" xfId="6024"/>
    <cellStyle name="Normal 3 30 22 3" xfId="6025"/>
    <cellStyle name="Normal 3 30 23" xfId="6026"/>
    <cellStyle name="Normal 3 30 23 2" xfId="6027"/>
    <cellStyle name="Normal 3 30 23 3" xfId="6028"/>
    <cellStyle name="Normal 3 30 24" xfId="6029"/>
    <cellStyle name="Normal 3 30 25" xfId="6030"/>
    <cellStyle name="Normal 3 30 3" xfId="6031"/>
    <cellStyle name="Normal 3 30 3 2" xfId="6032"/>
    <cellStyle name="Normal 3 30 3 3" xfId="6033"/>
    <cellStyle name="Normal 3 30 4" xfId="6034"/>
    <cellStyle name="Normal 3 30 4 2" xfId="6035"/>
    <cellStyle name="Normal 3 30 4 3" xfId="6036"/>
    <cellStyle name="Normal 3 30 5" xfId="6037"/>
    <cellStyle name="Normal 3 30 5 2" xfId="6038"/>
    <cellStyle name="Normal 3 30 5 3" xfId="6039"/>
    <cellStyle name="Normal 3 30 6" xfId="6040"/>
    <cellStyle name="Normal 3 30 6 2" xfId="6041"/>
    <cellStyle name="Normal 3 30 6 3" xfId="6042"/>
    <cellStyle name="Normal 3 30 7" xfId="6043"/>
    <cellStyle name="Normal 3 30 7 2" xfId="6044"/>
    <cellStyle name="Normal 3 30 7 3" xfId="6045"/>
    <cellStyle name="Normal 3 30 8" xfId="6046"/>
    <cellStyle name="Normal 3 30 8 2" xfId="6047"/>
    <cellStyle name="Normal 3 30 8 3" xfId="6048"/>
    <cellStyle name="Normal 3 30 9" xfId="6049"/>
    <cellStyle name="Normal 3 30 9 2" xfId="6050"/>
    <cellStyle name="Normal 3 30 9 3" xfId="6051"/>
    <cellStyle name="Normal 3 31" xfId="6052"/>
    <cellStyle name="Normal 3 31 10" xfId="6053"/>
    <cellStyle name="Normal 3 31 10 2" xfId="6054"/>
    <cellStyle name="Normal 3 31 10 3" xfId="6055"/>
    <cellStyle name="Normal 3 31 11" xfId="6056"/>
    <cellStyle name="Normal 3 31 11 2" xfId="6057"/>
    <cellStyle name="Normal 3 31 11 3" xfId="6058"/>
    <cellStyle name="Normal 3 31 12" xfId="6059"/>
    <cellStyle name="Normal 3 31 12 2" xfId="6060"/>
    <cellStyle name="Normal 3 31 12 3" xfId="6061"/>
    <cellStyle name="Normal 3 31 13" xfId="6062"/>
    <cellStyle name="Normal 3 31 13 2" xfId="6063"/>
    <cellStyle name="Normal 3 31 13 3" xfId="6064"/>
    <cellStyle name="Normal 3 31 14" xfId="6065"/>
    <cellStyle name="Normal 3 31 14 2" xfId="6066"/>
    <cellStyle name="Normal 3 31 14 3" xfId="6067"/>
    <cellStyle name="Normal 3 31 15" xfId="6068"/>
    <cellStyle name="Normal 3 31 15 2" xfId="6069"/>
    <cellStyle name="Normal 3 31 15 3" xfId="6070"/>
    <cellStyle name="Normal 3 31 16" xfId="6071"/>
    <cellStyle name="Normal 3 31 16 2" xfId="6072"/>
    <cellStyle name="Normal 3 31 16 3" xfId="6073"/>
    <cellStyle name="Normal 3 31 17" xfId="6074"/>
    <cellStyle name="Normal 3 31 17 2" xfId="6075"/>
    <cellStyle name="Normal 3 31 17 3" xfId="6076"/>
    <cellStyle name="Normal 3 31 18" xfId="6077"/>
    <cellStyle name="Normal 3 31 18 2" xfId="6078"/>
    <cellStyle name="Normal 3 31 18 3" xfId="6079"/>
    <cellStyle name="Normal 3 31 19" xfId="6080"/>
    <cellStyle name="Normal 3 31 19 2" xfId="6081"/>
    <cellStyle name="Normal 3 31 19 3" xfId="6082"/>
    <cellStyle name="Normal 3 31 2" xfId="6083"/>
    <cellStyle name="Normal 3 31 2 2" xfId="6084"/>
    <cellStyle name="Normal 3 31 2 3" xfId="6085"/>
    <cellStyle name="Normal 3 31 20" xfId="6086"/>
    <cellStyle name="Normal 3 31 20 2" xfId="6087"/>
    <cellStyle name="Normal 3 31 20 3" xfId="6088"/>
    <cellStyle name="Normal 3 31 21" xfId="6089"/>
    <cellStyle name="Normal 3 31 21 2" xfId="6090"/>
    <cellStyle name="Normal 3 31 21 3" xfId="6091"/>
    <cellStyle name="Normal 3 31 22" xfId="6092"/>
    <cellStyle name="Normal 3 31 22 2" xfId="6093"/>
    <cellStyle name="Normal 3 31 22 3" xfId="6094"/>
    <cellStyle name="Normal 3 31 23" xfId="6095"/>
    <cellStyle name="Normal 3 31 23 2" xfId="6096"/>
    <cellStyle name="Normal 3 31 23 3" xfId="6097"/>
    <cellStyle name="Normal 3 31 24" xfId="6098"/>
    <cellStyle name="Normal 3 31 25" xfId="6099"/>
    <cellStyle name="Normal 3 31 3" xfId="6100"/>
    <cellStyle name="Normal 3 31 3 2" xfId="6101"/>
    <cellStyle name="Normal 3 31 3 3" xfId="6102"/>
    <cellStyle name="Normal 3 31 4" xfId="6103"/>
    <cellStyle name="Normal 3 31 4 2" xfId="6104"/>
    <cellStyle name="Normal 3 31 4 3" xfId="6105"/>
    <cellStyle name="Normal 3 31 5" xfId="6106"/>
    <cellStyle name="Normal 3 31 5 2" xfId="6107"/>
    <cellStyle name="Normal 3 31 5 3" xfId="6108"/>
    <cellStyle name="Normal 3 31 6" xfId="6109"/>
    <cellStyle name="Normal 3 31 6 2" xfId="6110"/>
    <cellStyle name="Normal 3 31 6 3" xfId="6111"/>
    <cellStyle name="Normal 3 31 7" xfId="6112"/>
    <cellStyle name="Normal 3 31 7 2" xfId="6113"/>
    <cellStyle name="Normal 3 31 7 3" xfId="6114"/>
    <cellStyle name="Normal 3 31 8" xfId="6115"/>
    <cellStyle name="Normal 3 31 8 2" xfId="6116"/>
    <cellStyle name="Normal 3 31 8 3" xfId="6117"/>
    <cellStyle name="Normal 3 31 9" xfId="6118"/>
    <cellStyle name="Normal 3 31 9 2" xfId="6119"/>
    <cellStyle name="Normal 3 31 9 3" xfId="6120"/>
    <cellStyle name="Normal 3 32" xfId="6121"/>
    <cellStyle name="Normal 3 32 10" xfId="6122"/>
    <cellStyle name="Normal 3 32 10 2" xfId="6123"/>
    <cellStyle name="Normal 3 32 10 3" xfId="6124"/>
    <cellStyle name="Normal 3 32 11" xfId="6125"/>
    <cellStyle name="Normal 3 32 11 2" xfId="6126"/>
    <cellStyle name="Normal 3 32 11 3" xfId="6127"/>
    <cellStyle name="Normal 3 32 12" xfId="6128"/>
    <cellStyle name="Normal 3 32 12 2" xfId="6129"/>
    <cellStyle name="Normal 3 32 12 3" xfId="6130"/>
    <cellStyle name="Normal 3 32 13" xfId="6131"/>
    <cellStyle name="Normal 3 32 13 2" xfId="6132"/>
    <cellStyle name="Normal 3 32 13 3" xfId="6133"/>
    <cellStyle name="Normal 3 32 14" xfId="6134"/>
    <cellStyle name="Normal 3 32 14 2" xfId="6135"/>
    <cellStyle name="Normal 3 32 14 3" xfId="6136"/>
    <cellStyle name="Normal 3 32 15" xfId="6137"/>
    <cellStyle name="Normal 3 32 15 2" xfId="6138"/>
    <cellStyle name="Normal 3 32 15 3" xfId="6139"/>
    <cellStyle name="Normal 3 32 16" xfId="6140"/>
    <cellStyle name="Normal 3 32 16 2" xfId="6141"/>
    <cellStyle name="Normal 3 32 16 3" xfId="6142"/>
    <cellStyle name="Normal 3 32 17" xfId="6143"/>
    <cellStyle name="Normal 3 32 17 2" xfId="6144"/>
    <cellStyle name="Normal 3 32 17 3" xfId="6145"/>
    <cellStyle name="Normal 3 32 18" xfId="6146"/>
    <cellStyle name="Normal 3 32 18 2" xfId="6147"/>
    <cellStyle name="Normal 3 32 18 3" xfId="6148"/>
    <cellStyle name="Normal 3 32 19" xfId="6149"/>
    <cellStyle name="Normal 3 32 19 2" xfId="6150"/>
    <cellStyle name="Normal 3 32 19 3" xfId="6151"/>
    <cellStyle name="Normal 3 32 2" xfId="6152"/>
    <cellStyle name="Normal 3 32 2 2" xfId="6153"/>
    <cellStyle name="Normal 3 32 2 3" xfId="6154"/>
    <cellStyle name="Normal 3 32 20" xfId="6155"/>
    <cellStyle name="Normal 3 32 20 2" xfId="6156"/>
    <cellStyle name="Normal 3 32 20 3" xfId="6157"/>
    <cellStyle name="Normal 3 32 21" xfId="6158"/>
    <cellStyle name="Normal 3 32 21 2" xfId="6159"/>
    <cellStyle name="Normal 3 32 21 3" xfId="6160"/>
    <cellStyle name="Normal 3 32 22" xfId="6161"/>
    <cellStyle name="Normal 3 32 22 2" xfId="6162"/>
    <cellStyle name="Normal 3 32 22 3" xfId="6163"/>
    <cellStyle name="Normal 3 32 23" xfId="6164"/>
    <cellStyle name="Normal 3 32 23 2" xfId="6165"/>
    <cellStyle name="Normal 3 32 23 3" xfId="6166"/>
    <cellStyle name="Normal 3 32 24" xfId="6167"/>
    <cellStyle name="Normal 3 32 25" xfId="6168"/>
    <cellStyle name="Normal 3 32 3" xfId="6169"/>
    <cellStyle name="Normal 3 32 3 2" xfId="6170"/>
    <cellStyle name="Normal 3 32 3 3" xfId="6171"/>
    <cellStyle name="Normal 3 32 4" xfId="6172"/>
    <cellStyle name="Normal 3 32 4 2" xfId="6173"/>
    <cellStyle name="Normal 3 32 4 3" xfId="6174"/>
    <cellStyle name="Normal 3 32 5" xfId="6175"/>
    <cellStyle name="Normal 3 32 5 2" xfId="6176"/>
    <cellStyle name="Normal 3 32 5 3" xfId="6177"/>
    <cellStyle name="Normal 3 32 6" xfId="6178"/>
    <cellStyle name="Normal 3 32 6 2" xfId="6179"/>
    <cellStyle name="Normal 3 32 6 3" xfId="6180"/>
    <cellStyle name="Normal 3 32 7" xfId="6181"/>
    <cellStyle name="Normal 3 32 7 2" xfId="6182"/>
    <cellStyle name="Normal 3 32 7 3" xfId="6183"/>
    <cellStyle name="Normal 3 32 8" xfId="6184"/>
    <cellStyle name="Normal 3 32 8 2" xfId="6185"/>
    <cellStyle name="Normal 3 32 8 3" xfId="6186"/>
    <cellStyle name="Normal 3 32 9" xfId="6187"/>
    <cellStyle name="Normal 3 32 9 2" xfId="6188"/>
    <cellStyle name="Normal 3 32 9 3" xfId="6189"/>
    <cellStyle name="Normal 3 33" xfId="6190"/>
    <cellStyle name="Normal 3 33 10" xfId="6191"/>
    <cellStyle name="Normal 3 33 10 2" xfId="6192"/>
    <cellStyle name="Normal 3 33 10 3" xfId="6193"/>
    <cellStyle name="Normal 3 33 11" xfId="6194"/>
    <cellStyle name="Normal 3 33 11 2" xfId="6195"/>
    <cellStyle name="Normal 3 33 11 3" xfId="6196"/>
    <cellStyle name="Normal 3 33 12" xfId="6197"/>
    <cellStyle name="Normal 3 33 12 2" xfId="6198"/>
    <cellStyle name="Normal 3 33 12 3" xfId="6199"/>
    <cellStyle name="Normal 3 33 13" xfId="6200"/>
    <cellStyle name="Normal 3 33 13 2" xfId="6201"/>
    <cellStyle name="Normal 3 33 13 3" xfId="6202"/>
    <cellStyle name="Normal 3 33 14" xfId="6203"/>
    <cellStyle name="Normal 3 33 14 2" xfId="6204"/>
    <cellStyle name="Normal 3 33 14 3" xfId="6205"/>
    <cellStyle name="Normal 3 33 15" xfId="6206"/>
    <cellStyle name="Normal 3 33 15 2" xfId="6207"/>
    <cellStyle name="Normal 3 33 15 3" xfId="6208"/>
    <cellStyle name="Normal 3 33 16" xfId="6209"/>
    <cellStyle name="Normal 3 33 16 2" xfId="6210"/>
    <cellStyle name="Normal 3 33 16 3" xfId="6211"/>
    <cellStyle name="Normal 3 33 17" xfId="6212"/>
    <cellStyle name="Normal 3 33 17 2" xfId="6213"/>
    <cellStyle name="Normal 3 33 17 3" xfId="6214"/>
    <cellStyle name="Normal 3 33 18" xfId="6215"/>
    <cellStyle name="Normal 3 33 18 2" xfId="6216"/>
    <cellStyle name="Normal 3 33 18 3" xfId="6217"/>
    <cellStyle name="Normal 3 33 19" xfId="6218"/>
    <cellStyle name="Normal 3 33 19 2" xfId="6219"/>
    <cellStyle name="Normal 3 33 19 3" xfId="6220"/>
    <cellStyle name="Normal 3 33 2" xfId="6221"/>
    <cellStyle name="Normal 3 33 2 2" xfId="6222"/>
    <cellStyle name="Normal 3 33 2 3" xfId="6223"/>
    <cellStyle name="Normal 3 33 20" xfId="6224"/>
    <cellStyle name="Normal 3 33 20 2" xfId="6225"/>
    <cellStyle name="Normal 3 33 20 3" xfId="6226"/>
    <cellStyle name="Normal 3 33 21" xfId="6227"/>
    <cellStyle name="Normal 3 33 21 2" xfId="6228"/>
    <cellStyle name="Normal 3 33 21 3" xfId="6229"/>
    <cellStyle name="Normal 3 33 22" xfId="6230"/>
    <cellStyle name="Normal 3 33 22 2" xfId="6231"/>
    <cellStyle name="Normal 3 33 22 3" xfId="6232"/>
    <cellStyle name="Normal 3 33 23" xfId="6233"/>
    <cellStyle name="Normal 3 33 23 2" xfId="6234"/>
    <cellStyle name="Normal 3 33 23 3" xfId="6235"/>
    <cellStyle name="Normal 3 33 24" xfId="6236"/>
    <cellStyle name="Normal 3 33 25" xfId="6237"/>
    <cellStyle name="Normal 3 33 3" xfId="6238"/>
    <cellStyle name="Normal 3 33 3 2" xfId="6239"/>
    <cellStyle name="Normal 3 33 3 3" xfId="6240"/>
    <cellStyle name="Normal 3 33 4" xfId="6241"/>
    <cellStyle name="Normal 3 33 4 2" xfId="6242"/>
    <cellStyle name="Normal 3 33 4 3" xfId="6243"/>
    <cellStyle name="Normal 3 33 5" xfId="6244"/>
    <cellStyle name="Normal 3 33 5 2" xfId="6245"/>
    <cellStyle name="Normal 3 33 5 3" xfId="6246"/>
    <cellStyle name="Normal 3 33 6" xfId="6247"/>
    <cellStyle name="Normal 3 33 6 2" xfId="6248"/>
    <cellStyle name="Normal 3 33 6 3" xfId="6249"/>
    <cellStyle name="Normal 3 33 7" xfId="6250"/>
    <cellStyle name="Normal 3 33 7 2" xfId="6251"/>
    <cellStyle name="Normal 3 33 7 3" xfId="6252"/>
    <cellStyle name="Normal 3 33 8" xfId="6253"/>
    <cellStyle name="Normal 3 33 8 2" xfId="6254"/>
    <cellStyle name="Normal 3 33 8 3" xfId="6255"/>
    <cellStyle name="Normal 3 33 9" xfId="6256"/>
    <cellStyle name="Normal 3 33 9 2" xfId="6257"/>
    <cellStyle name="Normal 3 33 9 3" xfId="6258"/>
    <cellStyle name="Normal 3 34" xfId="6259"/>
    <cellStyle name="Normal 3 34 2" xfId="6260"/>
    <cellStyle name="Normal 3 34 3" xfId="6261"/>
    <cellStyle name="Normal 3 35" xfId="6262"/>
    <cellStyle name="Normal 3 35 2" xfId="6263"/>
    <cellStyle name="Normal 3 35 3" xfId="6264"/>
    <cellStyle name="Normal 3 36" xfId="6265"/>
    <cellStyle name="Normal 3 36 2" xfId="6266"/>
    <cellStyle name="Normal 3 36 3" xfId="6267"/>
    <cellStyle name="Normal 3 37" xfId="6268"/>
    <cellStyle name="Normal 3 37 2" xfId="6269"/>
    <cellStyle name="Normal 3 37 3" xfId="6270"/>
    <cellStyle name="Normal 3 38" xfId="6271"/>
    <cellStyle name="Normal 3 38 2" xfId="6272"/>
    <cellStyle name="Normal 3 38 3" xfId="6273"/>
    <cellStyle name="Normal 3 39" xfId="6274"/>
    <cellStyle name="Normal 3 39 2" xfId="6275"/>
    <cellStyle name="Normal 3 39 3" xfId="6276"/>
    <cellStyle name="Normal 3 4" xfId="6277"/>
    <cellStyle name="Normal 3 4 10" xfId="6278"/>
    <cellStyle name="Normal 3 4 10 2" xfId="6279"/>
    <cellStyle name="Normal 3 4 10 3" xfId="6280"/>
    <cellStyle name="Normal 3 4 11" xfId="6281"/>
    <cellStyle name="Normal 3 4 11 2" xfId="6282"/>
    <cellStyle name="Normal 3 4 11 3" xfId="6283"/>
    <cellStyle name="Normal 3 4 12" xfId="6284"/>
    <cellStyle name="Normal 3 4 12 2" xfId="6285"/>
    <cellStyle name="Normal 3 4 12 3" xfId="6286"/>
    <cellStyle name="Normal 3 4 13" xfId="6287"/>
    <cellStyle name="Normal 3 4 13 2" xfId="6288"/>
    <cellStyle name="Normal 3 4 13 3" xfId="6289"/>
    <cellStyle name="Normal 3 4 14" xfId="6290"/>
    <cellStyle name="Normal 3 4 14 2" xfId="6291"/>
    <cellStyle name="Normal 3 4 14 3" xfId="6292"/>
    <cellStyle name="Normal 3 4 15" xfId="6293"/>
    <cellStyle name="Normal 3 4 15 2" xfId="6294"/>
    <cellStyle name="Normal 3 4 15 3" xfId="6295"/>
    <cellStyle name="Normal 3 4 16" xfId="6296"/>
    <cellStyle name="Normal 3 4 16 2" xfId="6297"/>
    <cellStyle name="Normal 3 4 16 3" xfId="6298"/>
    <cellStyle name="Normal 3 4 17" xfId="6299"/>
    <cellStyle name="Normal 3 4 17 2" xfId="6300"/>
    <cellStyle name="Normal 3 4 17 3" xfId="6301"/>
    <cellStyle name="Normal 3 4 18" xfId="6302"/>
    <cellStyle name="Normal 3 4 18 2" xfId="6303"/>
    <cellStyle name="Normal 3 4 18 3" xfId="6304"/>
    <cellStyle name="Normal 3 4 19" xfId="6305"/>
    <cellStyle name="Normal 3 4 19 2" xfId="6306"/>
    <cellStyle name="Normal 3 4 19 3" xfId="6307"/>
    <cellStyle name="Normal 3 4 2" xfId="6308"/>
    <cellStyle name="Normal 3 4 2 2" xfId="6309"/>
    <cellStyle name="Normal 3 4 2 3" xfId="6310"/>
    <cellStyle name="Normal 3 4 20" xfId="6311"/>
    <cellStyle name="Normal 3 4 20 2" xfId="6312"/>
    <cellStyle name="Normal 3 4 20 3" xfId="6313"/>
    <cellStyle name="Normal 3 4 21" xfId="6314"/>
    <cellStyle name="Normal 3 4 21 2" xfId="6315"/>
    <cellStyle name="Normal 3 4 21 3" xfId="6316"/>
    <cellStyle name="Normal 3 4 22" xfId="6317"/>
    <cellStyle name="Normal 3 4 22 2" xfId="6318"/>
    <cellStyle name="Normal 3 4 22 3" xfId="6319"/>
    <cellStyle name="Normal 3 4 23" xfId="6320"/>
    <cellStyle name="Normal 3 4 23 2" xfId="6321"/>
    <cellStyle name="Normal 3 4 23 3" xfId="6322"/>
    <cellStyle name="Normal 3 4 24" xfId="6323"/>
    <cellStyle name="Normal 3 4 25" xfId="6324"/>
    <cellStyle name="Normal 3 4 3" xfId="6325"/>
    <cellStyle name="Normal 3 4 3 2" xfId="6326"/>
    <cellStyle name="Normal 3 4 3 3" xfId="6327"/>
    <cellStyle name="Normal 3 4 4" xfId="6328"/>
    <cellStyle name="Normal 3 4 4 2" xfId="6329"/>
    <cellStyle name="Normal 3 4 4 3" xfId="6330"/>
    <cellStyle name="Normal 3 4 5" xfId="6331"/>
    <cellStyle name="Normal 3 4 5 2" xfId="6332"/>
    <cellStyle name="Normal 3 4 5 3" xfId="6333"/>
    <cellStyle name="Normal 3 4 6" xfId="6334"/>
    <cellStyle name="Normal 3 4 6 2" xfId="6335"/>
    <cellStyle name="Normal 3 4 6 3" xfId="6336"/>
    <cellStyle name="Normal 3 4 7" xfId="6337"/>
    <cellStyle name="Normal 3 4 7 2" xfId="6338"/>
    <cellStyle name="Normal 3 4 7 3" xfId="6339"/>
    <cellStyle name="Normal 3 4 8" xfId="6340"/>
    <cellStyle name="Normal 3 4 8 2" xfId="6341"/>
    <cellStyle name="Normal 3 4 8 3" xfId="6342"/>
    <cellStyle name="Normal 3 4 9" xfId="6343"/>
    <cellStyle name="Normal 3 4 9 2" xfId="6344"/>
    <cellStyle name="Normal 3 4 9 3" xfId="6345"/>
    <cellStyle name="Normal 3 40" xfId="6346"/>
    <cellStyle name="Normal 3 40 2" xfId="6347"/>
    <cellStyle name="Normal 3 40 3" xfId="6348"/>
    <cellStyle name="Normal 3 41" xfId="6349"/>
    <cellStyle name="Normal 3 41 2" xfId="6350"/>
    <cellStyle name="Normal 3 41 3" xfId="6351"/>
    <cellStyle name="Normal 3 42" xfId="6352"/>
    <cellStyle name="Normal 3 42 2" xfId="6353"/>
    <cellStyle name="Normal 3 42 3" xfId="6354"/>
    <cellStyle name="Normal 3 43" xfId="6355"/>
    <cellStyle name="Normal 3 43 2" xfId="6356"/>
    <cellStyle name="Normal 3 43 3" xfId="6357"/>
    <cellStyle name="Normal 3 44" xfId="6358"/>
    <cellStyle name="Normal 3 44 2" xfId="6359"/>
    <cellStyle name="Normal 3 44 3" xfId="6360"/>
    <cellStyle name="Normal 3 45" xfId="6361"/>
    <cellStyle name="Normal 3 45 2" xfId="6362"/>
    <cellStyle name="Normal 3 45 3" xfId="6363"/>
    <cellStyle name="Normal 3 46" xfId="6364"/>
    <cellStyle name="Normal 3 46 2" xfId="6365"/>
    <cellStyle name="Normal 3 46 3" xfId="6366"/>
    <cellStyle name="Normal 3 47" xfId="6367"/>
    <cellStyle name="Normal 3 47 2" xfId="6368"/>
    <cellStyle name="Normal 3 47 3" xfId="6369"/>
    <cellStyle name="Normal 3 48" xfId="6370"/>
    <cellStyle name="Normal 3 48 2" xfId="6371"/>
    <cellStyle name="Normal 3 48 3" xfId="6372"/>
    <cellStyle name="Normal 3 49" xfId="6373"/>
    <cellStyle name="Normal 3 49 2" xfId="6374"/>
    <cellStyle name="Normal 3 49 3" xfId="6375"/>
    <cellStyle name="Normal 3 5" xfId="6376"/>
    <cellStyle name="Normal 3 5 10" xfId="6377"/>
    <cellStyle name="Normal 3 5 10 2" xfId="6378"/>
    <cellStyle name="Normal 3 5 10 3" xfId="6379"/>
    <cellStyle name="Normal 3 5 11" xfId="6380"/>
    <cellStyle name="Normal 3 5 11 2" xfId="6381"/>
    <cellStyle name="Normal 3 5 11 3" xfId="6382"/>
    <cellStyle name="Normal 3 5 12" xfId="6383"/>
    <cellStyle name="Normal 3 5 12 2" xfId="6384"/>
    <cellStyle name="Normal 3 5 12 3" xfId="6385"/>
    <cellStyle name="Normal 3 5 13" xfId="6386"/>
    <cellStyle name="Normal 3 5 13 2" xfId="6387"/>
    <cellStyle name="Normal 3 5 13 3" xfId="6388"/>
    <cellStyle name="Normal 3 5 14" xfId="6389"/>
    <cellStyle name="Normal 3 5 14 2" xfId="6390"/>
    <cellStyle name="Normal 3 5 14 3" xfId="6391"/>
    <cellStyle name="Normal 3 5 15" xfId="6392"/>
    <cellStyle name="Normal 3 5 15 2" xfId="6393"/>
    <cellStyle name="Normal 3 5 15 3" xfId="6394"/>
    <cellStyle name="Normal 3 5 16" xfId="6395"/>
    <cellStyle name="Normal 3 5 16 2" xfId="6396"/>
    <cellStyle name="Normal 3 5 16 3" xfId="6397"/>
    <cellStyle name="Normal 3 5 17" xfId="6398"/>
    <cellStyle name="Normal 3 5 17 2" xfId="6399"/>
    <cellStyle name="Normal 3 5 17 3" xfId="6400"/>
    <cellStyle name="Normal 3 5 18" xfId="6401"/>
    <cellStyle name="Normal 3 5 18 2" xfId="6402"/>
    <cellStyle name="Normal 3 5 18 3" xfId="6403"/>
    <cellStyle name="Normal 3 5 19" xfId="6404"/>
    <cellStyle name="Normal 3 5 19 2" xfId="6405"/>
    <cellStyle name="Normal 3 5 19 3" xfId="6406"/>
    <cellStyle name="Normal 3 5 2" xfId="6407"/>
    <cellStyle name="Normal 3 5 2 2" xfId="6408"/>
    <cellStyle name="Normal 3 5 2 3" xfId="6409"/>
    <cellStyle name="Normal 3 5 20" xfId="6410"/>
    <cellStyle name="Normal 3 5 20 2" xfId="6411"/>
    <cellStyle name="Normal 3 5 20 3" xfId="6412"/>
    <cellStyle name="Normal 3 5 21" xfId="6413"/>
    <cellStyle name="Normal 3 5 21 2" xfId="6414"/>
    <cellStyle name="Normal 3 5 21 3" xfId="6415"/>
    <cellStyle name="Normal 3 5 22" xfId="6416"/>
    <cellStyle name="Normal 3 5 22 2" xfId="6417"/>
    <cellStyle name="Normal 3 5 22 3" xfId="6418"/>
    <cellStyle name="Normal 3 5 23" xfId="6419"/>
    <cellStyle name="Normal 3 5 23 2" xfId="6420"/>
    <cellStyle name="Normal 3 5 23 3" xfId="6421"/>
    <cellStyle name="Normal 3 5 24" xfId="6422"/>
    <cellStyle name="Normal 3 5 25" xfId="6423"/>
    <cellStyle name="Normal 3 5 3" xfId="6424"/>
    <cellStyle name="Normal 3 5 3 2" xfId="6425"/>
    <cellStyle name="Normal 3 5 3 3" xfId="6426"/>
    <cellStyle name="Normal 3 5 4" xfId="6427"/>
    <cellStyle name="Normal 3 5 4 2" xfId="6428"/>
    <cellStyle name="Normal 3 5 4 3" xfId="6429"/>
    <cellStyle name="Normal 3 5 5" xfId="6430"/>
    <cellStyle name="Normal 3 5 5 2" xfId="6431"/>
    <cellStyle name="Normal 3 5 5 3" xfId="6432"/>
    <cellStyle name="Normal 3 5 6" xfId="6433"/>
    <cellStyle name="Normal 3 5 6 2" xfId="6434"/>
    <cellStyle name="Normal 3 5 6 3" xfId="6435"/>
    <cellStyle name="Normal 3 5 7" xfId="6436"/>
    <cellStyle name="Normal 3 5 7 2" xfId="6437"/>
    <cellStyle name="Normal 3 5 7 3" xfId="6438"/>
    <cellStyle name="Normal 3 5 8" xfId="6439"/>
    <cellStyle name="Normal 3 5 8 2" xfId="6440"/>
    <cellStyle name="Normal 3 5 8 3" xfId="6441"/>
    <cellStyle name="Normal 3 5 9" xfId="6442"/>
    <cellStyle name="Normal 3 5 9 2" xfId="6443"/>
    <cellStyle name="Normal 3 5 9 3" xfId="6444"/>
    <cellStyle name="Normal 3 50" xfId="6445"/>
    <cellStyle name="Normal 3 50 2" xfId="6446"/>
    <cellStyle name="Normal 3 50 3" xfId="6447"/>
    <cellStyle name="Normal 3 51" xfId="6448"/>
    <cellStyle name="Normal 3 51 2" xfId="6449"/>
    <cellStyle name="Normal 3 51 3" xfId="6450"/>
    <cellStyle name="Normal 3 52" xfId="6451"/>
    <cellStyle name="Normal 3 52 2" xfId="6452"/>
    <cellStyle name="Normal 3 52 3" xfId="6453"/>
    <cellStyle name="Normal 3 53" xfId="6454"/>
    <cellStyle name="Normal 3 53 2" xfId="6455"/>
    <cellStyle name="Normal 3 53 3" xfId="6456"/>
    <cellStyle name="Normal 3 54" xfId="6457"/>
    <cellStyle name="Normal 3 54 2" xfId="6458"/>
    <cellStyle name="Normal 3 54 3" xfId="6459"/>
    <cellStyle name="Normal 3 55" xfId="6460"/>
    <cellStyle name="Normal 3 55 2" xfId="6461"/>
    <cellStyle name="Normal 3 55 3" xfId="6462"/>
    <cellStyle name="Normal 3 56" xfId="6463"/>
    <cellStyle name="Normal 3 56 2" xfId="6464"/>
    <cellStyle name="Normal 3 56 3" xfId="6465"/>
    <cellStyle name="Normal 3 57" xfId="6466"/>
    <cellStyle name="Normal 3 57 2" xfId="6467"/>
    <cellStyle name="Normal 3 57 3" xfId="6468"/>
    <cellStyle name="Normal 3 58" xfId="6469"/>
    <cellStyle name="Normal 3 58 2" xfId="6470"/>
    <cellStyle name="Normal 3 58 3" xfId="6471"/>
    <cellStyle name="Normal 3 59" xfId="6472"/>
    <cellStyle name="Normal 3 59 2" xfId="6473"/>
    <cellStyle name="Normal 3 59 3" xfId="6474"/>
    <cellStyle name="Normal 3 6" xfId="6475"/>
    <cellStyle name="Normal 3 6 10" xfId="6476"/>
    <cellStyle name="Normal 3 6 10 2" xfId="6477"/>
    <cellStyle name="Normal 3 6 10 3" xfId="6478"/>
    <cellStyle name="Normal 3 6 11" xfId="6479"/>
    <cellStyle name="Normal 3 6 11 2" xfId="6480"/>
    <cellStyle name="Normal 3 6 11 3" xfId="6481"/>
    <cellStyle name="Normal 3 6 12" xfId="6482"/>
    <cellStyle name="Normal 3 6 12 2" xfId="6483"/>
    <cellStyle name="Normal 3 6 12 3" xfId="6484"/>
    <cellStyle name="Normal 3 6 13" xfId="6485"/>
    <cellStyle name="Normal 3 6 13 2" xfId="6486"/>
    <cellStyle name="Normal 3 6 13 3" xfId="6487"/>
    <cellStyle name="Normal 3 6 14" xfId="6488"/>
    <cellStyle name="Normal 3 6 14 2" xfId="6489"/>
    <cellStyle name="Normal 3 6 14 3" xfId="6490"/>
    <cellStyle name="Normal 3 6 15" xfId="6491"/>
    <cellStyle name="Normal 3 6 15 2" xfId="6492"/>
    <cellStyle name="Normal 3 6 15 3" xfId="6493"/>
    <cellStyle name="Normal 3 6 16" xfId="6494"/>
    <cellStyle name="Normal 3 6 16 2" xfId="6495"/>
    <cellStyle name="Normal 3 6 16 3" xfId="6496"/>
    <cellStyle name="Normal 3 6 17" xfId="6497"/>
    <cellStyle name="Normal 3 6 17 2" xfId="6498"/>
    <cellStyle name="Normal 3 6 17 3" xfId="6499"/>
    <cellStyle name="Normal 3 6 18" xfId="6500"/>
    <cellStyle name="Normal 3 6 18 2" xfId="6501"/>
    <cellStyle name="Normal 3 6 18 3" xfId="6502"/>
    <cellStyle name="Normal 3 6 19" xfId="6503"/>
    <cellStyle name="Normal 3 6 19 2" xfId="6504"/>
    <cellStyle name="Normal 3 6 19 3" xfId="6505"/>
    <cellStyle name="Normal 3 6 2" xfId="6506"/>
    <cellStyle name="Normal 3 6 2 2" xfId="6507"/>
    <cellStyle name="Normal 3 6 2 3" xfId="6508"/>
    <cellStyle name="Normal 3 6 20" xfId="6509"/>
    <cellStyle name="Normal 3 6 20 2" xfId="6510"/>
    <cellStyle name="Normal 3 6 20 3" xfId="6511"/>
    <cellStyle name="Normal 3 6 21" xfId="6512"/>
    <cellStyle name="Normal 3 6 21 2" xfId="6513"/>
    <cellStyle name="Normal 3 6 21 3" xfId="6514"/>
    <cellStyle name="Normal 3 6 22" xfId="6515"/>
    <cellStyle name="Normal 3 6 22 2" xfId="6516"/>
    <cellStyle name="Normal 3 6 22 3" xfId="6517"/>
    <cellStyle name="Normal 3 6 23" xfId="6518"/>
    <cellStyle name="Normal 3 6 23 2" xfId="6519"/>
    <cellStyle name="Normal 3 6 23 3" xfId="6520"/>
    <cellStyle name="Normal 3 6 24" xfId="6521"/>
    <cellStyle name="Normal 3 6 25" xfId="6522"/>
    <cellStyle name="Normal 3 6 3" xfId="6523"/>
    <cellStyle name="Normal 3 6 3 2" xfId="6524"/>
    <cellStyle name="Normal 3 6 3 3" xfId="6525"/>
    <cellStyle name="Normal 3 6 4" xfId="6526"/>
    <cellStyle name="Normal 3 6 4 2" xfId="6527"/>
    <cellStyle name="Normal 3 6 4 3" xfId="6528"/>
    <cellStyle name="Normal 3 6 5" xfId="6529"/>
    <cellStyle name="Normal 3 6 5 2" xfId="6530"/>
    <cellStyle name="Normal 3 6 5 3" xfId="6531"/>
    <cellStyle name="Normal 3 6 6" xfId="6532"/>
    <cellStyle name="Normal 3 6 6 2" xfId="6533"/>
    <cellStyle name="Normal 3 6 6 3" xfId="6534"/>
    <cellStyle name="Normal 3 6 7" xfId="6535"/>
    <cellStyle name="Normal 3 6 7 2" xfId="6536"/>
    <cellStyle name="Normal 3 6 7 3" xfId="6537"/>
    <cellStyle name="Normal 3 6 8" xfId="6538"/>
    <cellStyle name="Normal 3 6 8 2" xfId="6539"/>
    <cellStyle name="Normal 3 6 8 3" xfId="6540"/>
    <cellStyle name="Normal 3 6 9" xfId="6541"/>
    <cellStyle name="Normal 3 6 9 2" xfId="6542"/>
    <cellStyle name="Normal 3 6 9 3" xfId="6543"/>
    <cellStyle name="Normal 3 60" xfId="6544"/>
    <cellStyle name="Normal 3 60 2" xfId="6545"/>
    <cellStyle name="Normal 3 60 3" xfId="6546"/>
    <cellStyle name="Normal 3 61" xfId="6547"/>
    <cellStyle name="Normal 3 61 2" xfId="6548"/>
    <cellStyle name="Normal 3 61 3" xfId="6549"/>
    <cellStyle name="Normal 3 62" xfId="6550"/>
    <cellStyle name="Normal 3 62 2" xfId="6551"/>
    <cellStyle name="Normal 3 62 3" xfId="6552"/>
    <cellStyle name="Normal 3 63" xfId="6553"/>
    <cellStyle name="Normal 3 63 2" xfId="6554"/>
    <cellStyle name="Normal 3 63 3" xfId="6555"/>
    <cellStyle name="Normal 3 64" xfId="6556"/>
    <cellStyle name="Normal 3 64 2" xfId="6557"/>
    <cellStyle name="Normal 3 64 3" xfId="6558"/>
    <cellStyle name="Normal 3 65" xfId="6559"/>
    <cellStyle name="Normal 3 65 2" xfId="6560"/>
    <cellStyle name="Normal 3 65 3" xfId="6561"/>
    <cellStyle name="Normal 3 66" xfId="6562"/>
    <cellStyle name="Normal 3 66 2" xfId="6563"/>
    <cellStyle name="Normal 3 66 3" xfId="6564"/>
    <cellStyle name="Normal 3 67" xfId="6565"/>
    <cellStyle name="Normal 3 67 2" xfId="6566"/>
    <cellStyle name="Normal 3 67 3" xfId="6567"/>
    <cellStyle name="Normal 3 68" xfId="6568"/>
    <cellStyle name="Normal 3 68 2" xfId="6569"/>
    <cellStyle name="Normal 3 68 3" xfId="6570"/>
    <cellStyle name="Normal 3 69" xfId="6571"/>
    <cellStyle name="Normal 3 69 2" xfId="6572"/>
    <cellStyle name="Normal 3 69 3" xfId="6573"/>
    <cellStyle name="Normal 3 7" xfId="6574"/>
    <cellStyle name="Normal 3 7 10" xfId="6575"/>
    <cellStyle name="Normal 3 7 10 2" xfId="6576"/>
    <cellStyle name="Normal 3 7 10 3" xfId="6577"/>
    <cellStyle name="Normal 3 7 11" xfId="6578"/>
    <cellStyle name="Normal 3 7 11 2" xfId="6579"/>
    <cellStyle name="Normal 3 7 11 3" xfId="6580"/>
    <cellStyle name="Normal 3 7 12" xfId="6581"/>
    <cellStyle name="Normal 3 7 12 2" xfId="6582"/>
    <cellStyle name="Normal 3 7 12 3" xfId="6583"/>
    <cellStyle name="Normal 3 7 13" xfId="6584"/>
    <cellStyle name="Normal 3 7 13 2" xfId="6585"/>
    <cellStyle name="Normal 3 7 13 3" xfId="6586"/>
    <cellStyle name="Normal 3 7 14" xfId="6587"/>
    <cellStyle name="Normal 3 7 14 2" xfId="6588"/>
    <cellStyle name="Normal 3 7 14 3" xfId="6589"/>
    <cellStyle name="Normal 3 7 15" xfId="6590"/>
    <cellStyle name="Normal 3 7 15 2" xfId="6591"/>
    <cellStyle name="Normal 3 7 15 3" xfId="6592"/>
    <cellStyle name="Normal 3 7 16" xfId="6593"/>
    <cellStyle name="Normal 3 7 16 2" xfId="6594"/>
    <cellStyle name="Normal 3 7 16 3" xfId="6595"/>
    <cellStyle name="Normal 3 7 17" xfId="6596"/>
    <cellStyle name="Normal 3 7 17 2" xfId="6597"/>
    <cellStyle name="Normal 3 7 17 3" xfId="6598"/>
    <cellStyle name="Normal 3 7 18" xfId="6599"/>
    <cellStyle name="Normal 3 7 18 2" xfId="6600"/>
    <cellStyle name="Normal 3 7 18 3" xfId="6601"/>
    <cellStyle name="Normal 3 7 19" xfId="6602"/>
    <cellStyle name="Normal 3 7 19 2" xfId="6603"/>
    <cellStyle name="Normal 3 7 19 3" xfId="6604"/>
    <cellStyle name="Normal 3 7 2" xfId="6605"/>
    <cellStyle name="Normal 3 7 2 2" xfId="6606"/>
    <cellStyle name="Normal 3 7 2 3" xfId="6607"/>
    <cellStyle name="Normal 3 7 20" xfId="6608"/>
    <cellStyle name="Normal 3 7 20 2" xfId="6609"/>
    <cellStyle name="Normal 3 7 20 3" xfId="6610"/>
    <cellStyle name="Normal 3 7 21" xfId="6611"/>
    <cellStyle name="Normal 3 7 21 2" xfId="6612"/>
    <cellStyle name="Normal 3 7 21 3" xfId="6613"/>
    <cellStyle name="Normal 3 7 22" xfId="6614"/>
    <cellStyle name="Normal 3 7 22 2" xfId="6615"/>
    <cellStyle name="Normal 3 7 22 3" xfId="6616"/>
    <cellStyle name="Normal 3 7 23" xfId="6617"/>
    <cellStyle name="Normal 3 7 23 2" xfId="6618"/>
    <cellStyle name="Normal 3 7 23 3" xfId="6619"/>
    <cellStyle name="Normal 3 7 24" xfId="6620"/>
    <cellStyle name="Normal 3 7 25" xfId="6621"/>
    <cellStyle name="Normal 3 7 3" xfId="6622"/>
    <cellStyle name="Normal 3 7 3 2" xfId="6623"/>
    <cellStyle name="Normal 3 7 3 3" xfId="6624"/>
    <cellStyle name="Normal 3 7 4" xfId="6625"/>
    <cellStyle name="Normal 3 7 4 2" xfId="6626"/>
    <cellStyle name="Normal 3 7 4 3" xfId="6627"/>
    <cellStyle name="Normal 3 7 5" xfId="6628"/>
    <cellStyle name="Normal 3 7 5 2" xfId="6629"/>
    <cellStyle name="Normal 3 7 5 3" xfId="6630"/>
    <cellStyle name="Normal 3 7 6" xfId="6631"/>
    <cellStyle name="Normal 3 7 6 2" xfId="6632"/>
    <cellStyle name="Normal 3 7 6 3" xfId="6633"/>
    <cellStyle name="Normal 3 7 7" xfId="6634"/>
    <cellStyle name="Normal 3 7 7 2" xfId="6635"/>
    <cellStyle name="Normal 3 7 7 3" xfId="6636"/>
    <cellStyle name="Normal 3 7 8" xfId="6637"/>
    <cellStyle name="Normal 3 7 8 2" xfId="6638"/>
    <cellStyle name="Normal 3 7 8 3" xfId="6639"/>
    <cellStyle name="Normal 3 7 9" xfId="6640"/>
    <cellStyle name="Normal 3 7 9 2" xfId="6641"/>
    <cellStyle name="Normal 3 7 9 3" xfId="6642"/>
    <cellStyle name="Normal 3 70" xfId="6643"/>
    <cellStyle name="Normal 3 70 2" xfId="6644"/>
    <cellStyle name="Normal 3 70 3" xfId="6645"/>
    <cellStyle name="Normal 3 71" xfId="6646"/>
    <cellStyle name="Normal 3 71 2" xfId="6647"/>
    <cellStyle name="Normal 3 71 3" xfId="6648"/>
    <cellStyle name="Normal 3 72" xfId="6649"/>
    <cellStyle name="Normal 3 72 2" xfId="6650"/>
    <cellStyle name="Normal 3 72 3" xfId="6651"/>
    <cellStyle name="Normal 3 73" xfId="6652"/>
    <cellStyle name="Normal 3 73 2" xfId="6653"/>
    <cellStyle name="Normal 3 73 3" xfId="6654"/>
    <cellStyle name="Normal 3 74" xfId="6655"/>
    <cellStyle name="Normal 3 74 2" xfId="6656"/>
    <cellStyle name="Normal 3 74 3" xfId="6657"/>
    <cellStyle name="Normal 3 75" xfId="6658"/>
    <cellStyle name="Normal 3 75 2" xfId="6659"/>
    <cellStyle name="Normal 3 75 3" xfId="6660"/>
    <cellStyle name="Normal 3 76" xfId="6661"/>
    <cellStyle name="Normal 3 76 2" xfId="6662"/>
    <cellStyle name="Normal 3 76 3" xfId="6663"/>
    <cellStyle name="Normal 3 77" xfId="6664"/>
    <cellStyle name="Normal 3 77 2" xfId="6665"/>
    <cellStyle name="Normal 3 77 3" xfId="6666"/>
    <cellStyle name="Normal 3 78" xfId="6667"/>
    <cellStyle name="Normal 3 78 2" xfId="6668"/>
    <cellStyle name="Normal 3 78 3" xfId="6669"/>
    <cellStyle name="Normal 3 79" xfId="6670"/>
    <cellStyle name="Normal 3 79 2" xfId="6671"/>
    <cellStyle name="Normal 3 79 3" xfId="6672"/>
    <cellStyle name="Normal 3 8" xfId="6673"/>
    <cellStyle name="Normal 3 8 10" xfId="6674"/>
    <cellStyle name="Normal 3 8 10 2" xfId="6675"/>
    <cellStyle name="Normal 3 8 10 3" xfId="6676"/>
    <cellStyle name="Normal 3 8 11" xfId="6677"/>
    <cellStyle name="Normal 3 8 11 2" xfId="6678"/>
    <cellStyle name="Normal 3 8 11 3" xfId="6679"/>
    <cellStyle name="Normal 3 8 12" xfId="6680"/>
    <cellStyle name="Normal 3 8 12 2" xfId="6681"/>
    <cellStyle name="Normal 3 8 12 3" xfId="6682"/>
    <cellStyle name="Normal 3 8 13" xfId="6683"/>
    <cellStyle name="Normal 3 8 13 2" xfId="6684"/>
    <cellStyle name="Normal 3 8 13 3" xfId="6685"/>
    <cellStyle name="Normal 3 8 14" xfId="6686"/>
    <cellStyle name="Normal 3 8 14 2" xfId="6687"/>
    <cellStyle name="Normal 3 8 14 3" xfId="6688"/>
    <cellStyle name="Normal 3 8 15" xfId="6689"/>
    <cellStyle name="Normal 3 8 15 2" xfId="6690"/>
    <cellStyle name="Normal 3 8 15 3" xfId="6691"/>
    <cellStyle name="Normal 3 8 16" xfId="6692"/>
    <cellStyle name="Normal 3 8 16 2" xfId="6693"/>
    <cellStyle name="Normal 3 8 16 3" xfId="6694"/>
    <cellStyle name="Normal 3 8 17" xfId="6695"/>
    <cellStyle name="Normal 3 8 17 2" xfId="6696"/>
    <cellStyle name="Normal 3 8 17 3" xfId="6697"/>
    <cellStyle name="Normal 3 8 18" xfId="6698"/>
    <cellStyle name="Normal 3 8 18 2" xfId="6699"/>
    <cellStyle name="Normal 3 8 18 3" xfId="6700"/>
    <cellStyle name="Normal 3 8 19" xfId="6701"/>
    <cellStyle name="Normal 3 8 19 2" xfId="6702"/>
    <cellStyle name="Normal 3 8 19 3" xfId="6703"/>
    <cellStyle name="Normal 3 8 2" xfId="6704"/>
    <cellStyle name="Normal 3 8 2 2" xfId="6705"/>
    <cellStyle name="Normal 3 8 2 3" xfId="6706"/>
    <cellStyle name="Normal 3 8 20" xfId="6707"/>
    <cellStyle name="Normal 3 8 20 2" xfId="6708"/>
    <cellStyle name="Normal 3 8 20 3" xfId="6709"/>
    <cellStyle name="Normal 3 8 21" xfId="6710"/>
    <cellStyle name="Normal 3 8 21 2" xfId="6711"/>
    <cellStyle name="Normal 3 8 21 3" xfId="6712"/>
    <cellStyle name="Normal 3 8 22" xfId="6713"/>
    <cellStyle name="Normal 3 8 22 2" xfId="6714"/>
    <cellStyle name="Normal 3 8 22 3" xfId="6715"/>
    <cellStyle name="Normal 3 8 23" xfId="6716"/>
    <cellStyle name="Normal 3 8 23 2" xfId="6717"/>
    <cellStyle name="Normal 3 8 23 3" xfId="6718"/>
    <cellStyle name="Normal 3 8 24" xfId="6719"/>
    <cellStyle name="Normal 3 8 25" xfId="6720"/>
    <cellStyle name="Normal 3 8 3" xfId="6721"/>
    <cellStyle name="Normal 3 8 3 2" xfId="6722"/>
    <cellStyle name="Normal 3 8 3 3" xfId="6723"/>
    <cellStyle name="Normal 3 8 4" xfId="6724"/>
    <cellStyle name="Normal 3 8 4 2" xfId="6725"/>
    <cellStyle name="Normal 3 8 4 3" xfId="6726"/>
    <cellStyle name="Normal 3 8 5" xfId="6727"/>
    <cellStyle name="Normal 3 8 5 2" xfId="6728"/>
    <cellStyle name="Normal 3 8 5 3" xfId="6729"/>
    <cellStyle name="Normal 3 8 6" xfId="6730"/>
    <cellStyle name="Normal 3 8 6 2" xfId="6731"/>
    <cellStyle name="Normal 3 8 6 3" xfId="6732"/>
    <cellStyle name="Normal 3 8 7" xfId="6733"/>
    <cellStyle name="Normal 3 8 7 2" xfId="6734"/>
    <cellStyle name="Normal 3 8 7 3" xfId="6735"/>
    <cellStyle name="Normal 3 8 8" xfId="6736"/>
    <cellStyle name="Normal 3 8 8 2" xfId="6737"/>
    <cellStyle name="Normal 3 8 8 3" xfId="6738"/>
    <cellStyle name="Normal 3 8 9" xfId="6739"/>
    <cellStyle name="Normal 3 8 9 2" xfId="6740"/>
    <cellStyle name="Normal 3 8 9 3" xfId="6741"/>
    <cellStyle name="Normal 3 80" xfId="6742"/>
    <cellStyle name="Normal 3 80 2" xfId="6743"/>
    <cellStyle name="Normal 3 80 3" xfId="6744"/>
    <cellStyle name="Normal 3 81" xfId="6745"/>
    <cellStyle name="Normal 3 81 2" xfId="6746"/>
    <cellStyle name="Normal 3 81 3" xfId="6747"/>
    <cellStyle name="Normal 3 82" xfId="6748"/>
    <cellStyle name="Normal 3 82 2" xfId="6749"/>
    <cellStyle name="Normal 3 82 3" xfId="6750"/>
    <cellStyle name="Normal 3 83" xfId="6751"/>
    <cellStyle name="Normal 3 83 2" xfId="6752"/>
    <cellStyle name="Normal 3 83 3" xfId="6753"/>
    <cellStyle name="Normal 3 84" xfId="6754"/>
    <cellStyle name="Normal 3 84 2" xfId="6755"/>
    <cellStyle name="Normal 3 84 3" xfId="6756"/>
    <cellStyle name="Normal 3 85" xfId="6757"/>
    <cellStyle name="Normal 3 85 2" xfId="6758"/>
    <cellStyle name="Normal 3 85 3" xfId="6759"/>
    <cellStyle name="Normal 3 86" xfId="6760"/>
    <cellStyle name="Normal 3 86 2" xfId="6761"/>
    <cellStyle name="Normal 3 86 3" xfId="6762"/>
    <cellStyle name="Normal 3 87" xfId="6763"/>
    <cellStyle name="Normal 3 87 2" xfId="6764"/>
    <cellStyle name="Normal 3 87 3" xfId="6765"/>
    <cellStyle name="Normal 3 88" xfId="6766"/>
    <cellStyle name="Normal 3 88 2" xfId="6767"/>
    <cellStyle name="Normal 3 88 3" xfId="6768"/>
    <cellStyle name="Normal 3 89" xfId="6769"/>
    <cellStyle name="Normal 3 89 2" xfId="6770"/>
    <cellStyle name="Normal 3 89 3" xfId="6771"/>
    <cellStyle name="Normal 3 9" xfId="6772"/>
    <cellStyle name="Normal 3 9 10" xfId="6773"/>
    <cellStyle name="Normal 3 9 10 2" xfId="6774"/>
    <cellStyle name="Normal 3 9 10 3" xfId="6775"/>
    <cellStyle name="Normal 3 9 11" xfId="6776"/>
    <cellStyle name="Normal 3 9 11 2" xfId="6777"/>
    <cellStyle name="Normal 3 9 11 3" xfId="6778"/>
    <cellStyle name="Normal 3 9 12" xfId="6779"/>
    <cellStyle name="Normal 3 9 12 2" xfId="6780"/>
    <cellStyle name="Normal 3 9 12 3" xfId="6781"/>
    <cellStyle name="Normal 3 9 13" xfId="6782"/>
    <cellStyle name="Normal 3 9 13 2" xfId="6783"/>
    <cellStyle name="Normal 3 9 13 3" xfId="6784"/>
    <cellStyle name="Normal 3 9 14" xfId="6785"/>
    <cellStyle name="Normal 3 9 14 2" xfId="6786"/>
    <cellStyle name="Normal 3 9 14 3" xfId="6787"/>
    <cellStyle name="Normal 3 9 15" xfId="6788"/>
    <cellStyle name="Normal 3 9 15 2" xfId="6789"/>
    <cellStyle name="Normal 3 9 15 3" xfId="6790"/>
    <cellStyle name="Normal 3 9 16" xfId="6791"/>
    <cellStyle name="Normal 3 9 16 2" xfId="6792"/>
    <cellStyle name="Normal 3 9 16 3" xfId="6793"/>
    <cellStyle name="Normal 3 9 17" xfId="6794"/>
    <cellStyle name="Normal 3 9 17 2" xfId="6795"/>
    <cellStyle name="Normal 3 9 17 3" xfId="6796"/>
    <cellStyle name="Normal 3 9 18" xfId="6797"/>
    <cellStyle name="Normal 3 9 18 2" xfId="6798"/>
    <cellStyle name="Normal 3 9 18 3" xfId="6799"/>
    <cellStyle name="Normal 3 9 19" xfId="6800"/>
    <cellStyle name="Normal 3 9 19 2" xfId="6801"/>
    <cellStyle name="Normal 3 9 19 3" xfId="6802"/>
    <cellStyle name="Normal 3 9 2" xfId="6803"/>
    <cellStyle name="Normal 3 9 2 2" xfId="6804"/>
    <cellStyle name="Normal 3 9 2 3" xfId="6805"/>
    <cellStyle name="Normal 3 9 20" xfId="6806"/>
    <cellStyle name="Normal 3 9 20 2" xfId="6807"/>
    <cellStyle name="Normal 3 9 20 3" xfId="6808"/>
    <cellStyle name="Normal 3 9 21" xfId="6809"/>
    <cellStyle name="Normal 3 9 21 2" xfId="6810"/>
    <cellStyle name="Normal 3 9 21 3" xfId="6811"/>
    <cellStyle name="Normal 3 9 22" xfId="6812"/>
    <cellStyle name="Normal 3 9 22 2" xfId="6813"/>
    <cellStyle name="Normal 3 9 22 3" xfId="6814"/>
    <cellStyle name="Normal 3 9 23" xfId="6815"/>
    <cellStyle name="Normal 3 9 23 2" xfId="6816"/>
    <cellStyle name="Normal 3 9 23 3" xfId="6817"/>
    <cellStyle name="Normal 3 9 24" xfId="6818"/>
    <cellStyle name="Normal 3 9 25" xfId="6819"/>
    <cellStyle name="Normal 3 9 3" xfId="6820"/>
    <cellStyle name="Normal 3 9 3 2" xfId="6821"/>
    <cellStyle name="Normal 3 9 3 3" xfId="6822"/>
    <cellStyle name="Normal 3 9 4" xfId="6823"/>
    <cellStyle name="Normal 3 9 4 2" xfId="6824"/>
    <cellStyle name="Normal 3 9 4 3" xfId="6825"/>
    <cellStyle name="Normal 3 9 5" xfId="6826"/>
    <cellStyle name="Normal 3 9 5 2" xfId="6827"/>
    <cellStyle name="Normal 3 9 5 3" xfId="6828"/>
    <cellStyle name="Normal 3 9 6" xfId="6829"/>
    <cellStyle name="Normal 3 9 6 2" xfId="6830"/>
    <cellStyle name="Normal 3 9 6 3" xfId="6831"/>
    <cellStyle name="Normal 3 9 7" xfId="6832"/>
    <cellStyle name="Normal 3 9 7 2" xfId="6833"/>
    <cellStyle name="Normal 3 9 7 3" xfId="6834"/>
    <cellStyle name="Normal 3 9 8" xfId="6835"/>
    <cellStyle name="Normal 3 9 8 2" xfId="6836"/>
    <cellStyle name="Normal 3 9 8 3" xfId="6837"/>
    <cellStyle name="Normal 3 9 9" xfId="6838"/>
    <cellStyle name="Normal 3 9 9 2" xfId="6839"/>
    <cellStyle name="Normal 3 9 9 3" xfId="6840"/>
    <cellStyle name="Normal 3 90" xfId="6841"/>
    <cellStyle name="Normal 3 90 2" xfId="6842"/>
    <cellStyle name="Normal 3 90 3" xfId="6843"/>
    <cellStyle name="Normal 3 91" xfId="6844"/>
    <cellStyle name="Normal 3 91 2" xfId="6845"/>
    <cellStyle name="Normal 3 91 3" xfId="6846"/>
    <cellStyle name="Normal 3 92" xfId="6847"/>
    <cellStyle name="Normal 3 92 2" xfId="6848"/>
    <cellStyle name="Normal 3 92 3" xfId="6849"/>
    <cellStyle name="Normal 3 93" xfId="6850"/>
    <cellStyle name="Normal 3 93 2" xfId="6851"/>
    <cellStyle name="Normal 3 93 3" xfId="6852"/>
    <cellStyle name="Normal 3 94" xfId="6853"/>
    <cellStyle name="Normal 3 94 2" xfId="6854"/>
    <cellStyle name="Normal 3 94 3" xfId="6855"/>
    <cellStyle name="Normal 3 95" xfId="6856"/>
    <cellStyle name="Normal 3 95 2" xfId="6857"/>
    <cellStyle name="Normal 3 95 3" xfId="6858"/>
    <cellStyle name="Normal 3 96" xfId="6859"/>
    <cellStyle name="Normal 3 96 2" xfId="6860"/>
    <cellStyle name="Normal 3 96 3" xfId="6861"/>
    <cellStyle name="Normal 3 97" xfId="6862"/>
    <cellStyle name="Normal 3 97 2" xfId="6863"/>
    <cellStyle name="Normal 3 97 3" xfId="6864"/>
    <cellStyle name="Normal 3 98" xfId="6865"/>
    <cellStyle name="Normal 3 98 2" xfId="6866"/>
    <cellStyle name="Normal 3 98 3" xfId="6867"/>
    <cellStyle name="Normal 3 99" xfId="6868"/>
    <cellStyle name="Normal 3 99 2" xfId="6869"/>
    <cellStyle name="Normal 3 99 3" xfId="6870"/>
    <cellStyle name="Normal 4" xfId="10"/>
    <cellStyle name="Normal 4 10" xfId="6871"/>
    <cellStyle name="Normal 4 11" xfId="6872"/>
    <cellStyle name="Normal 4 12" xfId="6873"/>
    <cellStyle name="Normal 4 13" xfId="6874"/>
    <cellStyle name="Normal 4 14" xfId="6875"/>
    <cellStyle name="Normal 4 15" xfId="6876"/>
    <cellStyle name="Normal 4 16" xfId="6877"/>
    <cellStyle name="Normal 4 17" xfId="6878"/>
    <cellStyle name="Normal 4 18" xfId="6879"/>
    <cellStyle name="Normal 4 19" xfId="6880"/>
    <cellStyle name="Normal 4 2" xfId="6881"/>
    <cellStyle name="Normal 4 2 10" xfId="6882"/>
    <cellStyle name="Normal 4 2 10 2" xfId="6883"/>
    <cellStyle name="Normal 4 2 10 3" xfId="6884"/>
    <cellStyle name="Normal 4 2 11" xfId="6885"/>
    <cellStyle name="Normal 4 2 11 2" xfId="6886"/>
    <cellStyle name="Normal 4 2 11 3" xfId="6887"/>
    <cellStyle name="Normal 4 2 12" xfId="6888"/>
    <cellStyle name="Normal 4 2 12 2" xfId="6889"/>
    <cellStyle name="Normal 4 2 12 3" xfId="6890"/>
    <cellStyle name="Normal 4 2 13" xfId="6891"/>
    <cellStyle name="Normal 4 2 13 2" xfId="6892"/>
    <cellStyle name="Normal 4 2 13 3" xfId="6893"/>
    <cellStyle name="Normal 4 2 14" xfId="6894"/>
    <cellStyle name="Normal 4 2 14 2" xfId="6895"/>
    <cellStyle name="Normal 4 2 14 3" xfId="6896"/>
    <cellStyle name="Normal 4 2 15" xfId="6897"/>
    <cellStyle name="Normal 4 2 15 2" xfId="6898"/>
    <cellStyle name="Normal 4 2 15 3" xfId="6899"/>
    <cellStyle name="Normal 4 2 16" xfId="6900"/>
    <cellStyle name="Normal 4 2 16 2" xfId="6901"/>
    <cellStyle name="Normal 4 2 16 3" xfId="6902"/>
    <cellStyle name="Normal 4 2 17" xfId="6903"/>
    <cellStyle name="Normal 4 2 17 2" xfId="6904"/>
    <cellStyle name="Normal 4 2 17 3" xfId="6905"/>
    <cellStyle name="Normal 4 2 18" xfId="7619"/>
    <cellStyle name="Normal 4 2 2" xfId="6906"/>
    <cellStyle name="Normal 4 2 2 2" xfId="6907"/>
    <cellStyle name="Normal 4 2 2 3" xfId="6908"/>
    <cellStyle name="Normal 4 2 3" xfId="6909"/>
    <cellStyle name="Normal 4 2 3 2" xfId="6910"/>
    <cellStyle name="Normal 4 2 3 3" xfId="6911"/>
    <cellStyle name="Normal 4 2 4" xfId="6912"/>
    <cellStyle name="Normal 4 2 4 2" xfId="6913"/>
    <cellStyle name="Normal 4 2 4 3" xfId="6914"/>
    <cellStyle name="Normal 4 2 5" xfId="6915"/>
    <cellStyle name="Normal 4 2 5 2" xfId="6916"/>
    <cellStyle name="Normal 4 2 5 3" xfId="6917"/>
    <cellStyle name="Normal 4 2 6" xfId="6918"/>
    <cellStyle name="Normal 4 2 6 2" xfId="6919"/>
    <cellStyle name="Normal 4 2 6 3" xfId="6920"/>
    <cellStyle name="Normal 4 2 7" xfId="6921"/>
    <cellStyle name="Normal 4 2 7 2" xfId="6922"/>
    <cellStyle name="Normal 4 2 7 3" xfId="6923"/>
    <cellStyle name="Normal 4 2 8" xfId="6924"/>
    <cellStyle name="Normal 4 2 8 2" xfId="6925"/>
    <cellStyle name="Normal 4 2 8 3" xfId="6926"/>
    <cellStyle name="Normal 4 2 9" xfId="6927"/>
    <cellStyle name="Normal 4 2 9 2" xfId="6928"/>
    <cellStyle name="Normal 4 2 9 3" xfId="6929"/>
    <cellStyle name="Normal 4 20" xfId="6930"/>
    <cellStyle name="Normal 4 21" xfId="6931"/>
    <cellStyle name="Normal 4 22" xfId="6932"/>
    <cellStyle name="Normal 4 23" xfId="6933"/>
    <cellStyle name="Normal 4 24" xfId="7618"/>
    <cellStyle name="Normal 4 25" xfId="7644"/>
    <cellStyle name="Normal 4 3" xfId="6934"/>
    <cellStyle name="Normal 4 3 10" xfId="6935"/>
    <cellStyle name="Normal 4 3 10 2" xfId="6936"/>
    <cellStyle name="Normal 4 3 10 3" xfId="6937"/>
    <cellStyle name="Normal 4 3 11" xfId="6938"/>
    <cellStyle name="Normal 4 3 11 2" xfId="6939"/>
    <cellStyle name="Normal 4 3 11 3" xfId="6940"/>
    <cellStyle name="Normal 4 3 12" xfId="6941"/>
    <cellStyle name="Normal 4 3 12 2" xfId="6942"/>
    <cellStyle name="Normal 4 3 12 3" xfId="6943"/>
    <cellStyle name="Normal 4 3 13" xfId="6944"/>
    <cellStyle name="Normal 4 3 13 2" xfId="6945"/>
    <cellStyle name="Normal 4 3 13 3" xfId="6946"/>
    <cellStyle name="Normal 4 3 14" xfId="6947"/>
    <cellStyle name="Normal 4 3 14 2" xfId="6948"/>
    <cellStyle name="Normal 4 3 14 3" xfId="6949"/>
    <cellStyle name="Normal 4 3 15" xfId="6950"/>
    <cellStyle name="Normal 4 3 15 2" xfId="6951"/>
    <cellStyle name="Normal 4 3 15 3" xfId="6952"/>
    <cellStyle name="Normal 4 3 16" xfId="6953"/>
    <cellStyle name="Normal 4 3 16 2" xfId="6954"/>
    <cellStyle name="Normal 4 3 16 3" xfId="6955"/>
    <cellStyle name="Normal 4 3 17" xfId="6956"/>
    <cellStyle name="Normal 4 3 17 2" xfId="6957"/>
    <cellStyle name="Normal 4 3 17 3" xfId="6958"/>
    <cellStyle name="Normal 4 3 18" xfId="7620"/>
    <cellStyle name="Normal 4 3 2" xfId="6959"/>
    <cellStyle name="Normal 4 3 2 2" xfId="6960"/>
    <cellStyle name="Normal 4 3 2 3" xfId="6961"/>
    <cellStyle name="Normal 4 3 3" xfId="6962"/>
    <cellStyle name="Normal 4 3 3 2" xfId="6963"/>
    <cellStyle name="Normal 4 3 3 3" xfId="6964"/>
    <cellStyle name="Normal 4 3 4" xfId="6965"/>
    <cellStyle name="Normal 4 3 4 2" xfId="6966"/>
    <cellStyle name="Normal 4 3 4 3" xfId="6967"/>
    <cellStyle name="Normal 4 3 5" xfId="6968"/>
    <cellStyle name="Normal 4 3 5 2" xfId="6969"/>
    <cellStyle name="Normal 4 3 5 3" xfId="6970"/>
    <cellStyle name="Normal 4 3 6" xfId="6971"/>
    <cellStyle name="Normal 4 3 6 2" xfId="6972"/>
    <cellStyle name="Normal 4 3 6 3" xfId="6973"/>
    <cellStyle name="Normal 4 3 7" xfId="6974"/>
    <cellStyle name="Normal 4 3 7 2" xfId="6975"/>
    <cellStyle name="Normal 4 3 7 3" xfId="6976"/>
    <cellStyle name="Normal 4 3 8" xfId="6977"/>
    <cellStyle name="Normal 4 3 8 2" xfId="6978"/>
    <cellStyle name="Normal 4 3 8 3" xfId="6979"/>
    <cellStyle name="Normal 4 3 9" xfId="6980"/>
    <cellStyle name="Normal 4 3 9 2" xfId="6981"/>
    <cellStyle name="Normal 4 3 9 3" xfId="6982"/>
    <cellStyle name="Normal 4 4" xfId="6983"/>
    <cellStyle name="Normal 4 4 2" xfId="7658"/>
    <cellStyle name="Normal 4 5" xfId="6984"/>
    <cellStyle name="Normal 4 6" xfId="6985"/>
    <cellStyle name="Normal 4 7" xfId="6986"/>
    <cellStyle name="Normal 4 8" xfId="6987"/>
    <cellStyle name="Normal 4 9" xfId="6988"/>
    <cellStyle name="Normal 5" xfId="11"/>
    <cellStyle name="Normal 5 10" xfId="6989"/>
    <cellStyle name="Normal 5 10 2" xfId="6990"/>
    <cellStyle name="Normal 5 10 3" xfId="6991"/>
    <cellStyle name="Normal 5 11" xfId="6992"/>
    <cellStyle name="Normal 5 11 2" xfId="6993"/>
    <cellStyle name="Normal 5 11 3" xfId="6994"/>
    <cellStyle name="Normal 5 12" xfId="6995"/>
    <cellStyle name="Normal 5 12 2" xfId="6996"/>
    <cellStyle name="Normal 5 12 3" xfId="6997"/>
    <cellStyle name="Normal 5 13" xfId="6998"/>
    <cellStyle name="Normal 5 13 2" xfId="6999"/>
    <cellStyle name="Normal 5 13 3" xfId="7000"/>
    <cellStyle name="Normal 5 14" xfId="7001"/>
    <cellStyle name="Normal 5 14 2" xfId="7002"/>
    <cellStyle name="Normal 5 14 3" xfId="7003"/>
    <cellStyle name="Normal 5 15" xfId="7004"/>
    <cellStyle name="Normal 5 15 2" xfId="7005"/>
    <cellStyle name="Normal 5 15 3" xfId="7006"/>
    <cellStyle name="Normal 5 16" xfId="7007"/>
    <cellStyle name="Normal 5 16 2" xfId="7008"/>
    <cellStyle name="Normal 5 16 3" xfId="7009"/>
    <cellStyle name="Normal 5 17" xfId="7010"/>
    <cellStyle name="Normal 5 17 2" xfId="7011"/>
    <cellStyle name="Normal 5 17 3" xfId="7012"/>
    <cellStyle name="Normal 5 18" xfId="7013"/>
    <cellStyle name="Normal 5 18 2" xfId="7014"/>
    <cellStyle name="Normal 5 18 3" xfId="7015"/>
    <cellStyle name="Normal 5 19" xfId="7016"/>
    <cellStyle name="Normal 5 19 2" xfId="7017"/>
    <cellStyle name="Normal 5 19 3" xfId="7018"/>
    <cellStyle name="Normal 5 2" xfId="7019"/>
    <cellStyle name="Normal 5 2 10" xfId="7020"/>
    <cellStyle name="Normal 5 2 10 2" xfId="7021"/>
    <cellStyle name="Normal 5 2 10 3" xfId="7022"/>
    <cellStyle name="Normal 5 2 11" xfId="7023"/>
    <cellStyle name="Normal 5 2 11 2" xfId="7024"/>
    <cellStyle name="Normal 5 2 11 3" xfId="7025"/>
    <cellStyle name="Normal 5 2 12" xfId="7026"/>
    <cellStyle name="Normal 5 2 12 2" xfId="7027"/>
    <cellStyle name="Normal 5 2 12 3" xfId="7028"/>
    <cellStyle name="Normal 5 2 13" xfId="7029"/>
    <cellStyle name="Normal 5 2 13 2" xfId="7030"/>
    <cellStyle name="Normal 5 2 13 3" xfId="7031"/>
    <cellStyle name="Normal 5 2 14" xfId="7032"/>
    <cellStyle name="Normal 5 2 14 2" xfId="7033"/>
    <cellStyle name="Normal 5 2 14 3" xfId="7034"/>
    <cellStyle name="Normal 5 2 15" xfId="7035"/>
    <cellStyle name="Normal 5 2 15 2" xfId="7036"/>
    <cellStyle name="Normal 5 2 15 3" xfId="7037"/>
    <cellStyle name="Normal 5 2 16" xfId="7038"/>
    <cellStyle name="Normal 5 2 16 2" xfId="7039"/>
    <cellStyle name="Normal 5 2 16 3" xfId="7040"/>
    <cellStyle name="Normal 5 2 17" xfId="7041"/>
    <cellStyle name="Normal 5 2 17 2" xfId="7042"/>
    <cellStyle name="Normal 5 2 17 3" xfId="7043"/>
    <cellStyle name="Normal 5 2 18" xfId="7044"/>
    <cellStyle name="Normal 5 2 18 2" xfId="7045"/>
    <cellStyle name="Normal 5 2 18 3" xfId="7046"/>
    <cellStyle name="Normal 5 2 19" xfId="7047"/>
    <cellStyle name="Normal 5 2 19 2" xfId="7048"/>
    <cellStyle name="Normal 5 2 19 3" xfId="7049"/>
    <cellStyle name="Normal 5 2 2" xfId="7050"/>
    <cellStyle name="Normal 5 2 2 2" xfId="7051"/>
    <cellStyle name="Normal 5 2 2 3" xfId="7052"/>
    <cellStyle name="Normal 5 2 20" xfId="7053"/>
    <cellStyle name="Normal 5 2 20 2" xfId="7054"/>
    <cellStyle name="Normal 5 2 20 3" xfId="7055"/>
    <cellStyle name="Normal 5 2 21" xfId="7056"/>
    <cellStyle name="Normal 5 2 21 2" xfId="7057"/>
    <cellStyle name="Normal 5 2 21 3" xfId="7058"/>
    <cellStyle name="Normal 5 2 22" xfId="7059"/>
    <cellStyle name="Normal 5 2 22 2" xfId="7060"/>
    <cellStyle name="Normal 5 2 22 3" xfId="7061"/>
    <cellStyle name="Normal 5 2 23" xfId="7062"/>
    <cellStyle name="Normal 5 2 23 2" xfId="7063"/>
    <cellStyle name="Normal 5 2 23 3" xfId="7064"/>
    <cellStyle name="Normal 5 2 24" xfId="7065"/>
    <cellStyle name="Normal 5 2 25" xfId="7066"/>
    <cellStyle name="Normal 5 2 26" xfId="7645"/>
    <cellStyle name="Normal 5 2 3" xfId="7067"/>
    <cellStyle name="Normal 5 2 3 2" xfId="7068"/>
    <cellStyle name="Normal 5 2 3 3" xfId="7069"/>
    <cellStyle name="Normal 5 2 4" xfId="7070"/>
    <cellStyle name="Normal 5 2 4 2" xfId="7071"/>
    <cellStyle name="Normal 5 2 4 3" xfId="7072"/>
    <cellStyle name="Normal 5 2 5" xfId="7073"/>
    <cellStyle name="Normal 5 2 5 2" xfId="7074"/>
    <cellStyle name="Normal 5 2 5 3" xfId="7075"/>
    <cellStyle name="Normal 5 2 6" xfId="7076"/>
    <cellStyle name="Normal 5 2 6 2" xfId="7077"/>
    <cellStyle name="Normal 5 2 6 3" xfId="7078"/>
    <cellStyle name="Normal 5 2 7" xfId="7079"/>
    <cellStyle name="Normal 5 2 7 2" xfId="7080"/>
    <cellStyle name="Normal 5 2 7 3" xfId="7081"/>
    <cellStyle name="Normal 5 2 8" xfId="7082"/>
    <cellStyle name="Normal 5 2 8 2" xfId="7083"/>
    <cellStyle name="Normal 5 2 8 3" xfId="7084"/>
    <cellStyle name="Normal 5 2 9" xfId="7085"/>
    <cellStyle name="Normal 5 2 9 2" xfId="7086"/>
    <cellStyle name="Normal 5 2 9 3" xfId="7087"/>
    <cellStyle name="Normal 5 20" xfId="7088"/>
    <cellStyle name="Normal 5 20 2" xfId="7089"/>
    <cellStyle name="Normal 5 20 3" xfId="7090"/>
    <cellStyle name="Normal 5 21" xfId="7091"/>
    <cellStyle name="Normal 5 21 2" xfId="7092"/>
    <cellStyle name="Normal 5 21 3" xfId="7093"/>
    <cellStyle name="Normal 5 22" xfId="7094"/>
    <cellStyle name="Normal 5 22 2" xfId="7095"/>
    <cellStyle name="Normal 5 22 3" xfId="7096"/>
    <cellStyle name="Normal 5 23" xfId="7097"/>
    <cellStyle name="Normal 5 23 2" xfId="7098"/>
    <cellStyle name="Normal 5 23 3" xfId="7099"/>
    <cellStyle name="Normal 5 24" xfId="7100"/>
    <cellStyle name="Normal 5 24 2" xfId="7101"/>
    <cellStyle name="Normal 5 24 3" xfId="7102"/>
    <cellStyle name="Normal 5 25" xfId="7103"/>
    <cellStyle name="Normal 5 25 2" xfId="7104"/>
    <cellStyle name="Normal 5 25 3" xfId="7105"/>
    <cellStyle name="Normal 5 26" xfId="7106"/>
    <cellStyle name="Normal 5 27" xfId="7107"/>
    <cellStyle name="Normal 5 28" xfId="7108"/>
    <cellStyle name="Normal 5 29" xfId="7109"/>
    <cellStyle name="Normal 5 3" xfId="7110"/>
    <cellStyle name="Normal 5 3 2" xfId="7111"/>
    <cellStyle name="Normal 5 3 3" xfId="7112"/>
    <cellStyle name="Normal 5 30" xfId="7113"/>
    <cellStyle name="Normal 5 4" xfId="7114"/>
    <cellStyle name="Normal 5 4 2" xfId="7115"/>
    <cellStyle name="Normal 5 4 3" xfId="7116"/>
    <cellStyle name="Normal 5 5" xfId="7117"/>
    <cellStyle name="Normal 5 5 2" xfId="7118"/>
    <cellStyle name="Normal 5 5 3" xfId="7119"/>
    <cellStyle name="Normal 5 6" xfId="7120"/>
    <cellStyle name="Normal 5 6 2" xfId="7121"/>
    <cellStyle name="Normal 5 6 3" xfId="7122"/>
    <cellStyle name="Normal 5 7" xfId="7123"/>
    <cellStyle name="Normal 5 7 2" xfId="7124"/>
    <cellStyle name="Normal 5 7 3" xfId="7125"/>
    <cellStyle name="Normal 5 8" xfId="7126"/>
    <cellStyle name="Normal 5 8 2" xfId="7127"/>
    <cellStyle name="Normal 5 8 3" xfId="7128"/>
    <cellStyle name="Normal 5 9" xfId="7129"/>
    <cellStyle name="Normal 5 9 2" xfId="7130"/>
    <cellStyle name="Normal 5 9 3" xfId="7131"/>
    <cellStyle name="Normal 6" xfId="7132"/>
    <cellStyle name="Normal 6 2" xfId="7133"/>
    <cellStyle name="Normal 6 2 2" xfId="7134"/>
    <cellStyle name="Normal 6 2 3" xfId="7135"/>
    <cellStyle name="Normal 6 3" xfId="7136"/>
    <cellStyle name="Normal 6 3 2" xfId="7137"/>
    <cellStyle name="Normal 6 3 3" xfId="7138"/>
    <cellStyle name="Normal 6 4" xfId="7139"/>
    <cellStyle name="Normal 6 5" xfId="7140"/>
    <cellStyle name="Normal 6 6" xfId="7141"/>
    <cellStyle name="Normal 6 7" xfId="7142"/>
    <cellStyle name="Normal 6 8" xfId="7143"/>
    <cellStyle name="Normal 7" xfId="7144"/>
    <cellStyle name="Normal 7 10" xfId="7145"/>
    <cellStyle name="Normal 7 10 2" xfId="7146"/>
    <cellStyle name="Normal 7 10 3" xfId="7147"/>
    <cellStyle name="Normal 7 11" xfId="7148"/>
    <cellStyle name="Normal 7 11 2" xfId="7149"/>
    <cellStyle name="Normal 7 11 3" xfId="7150"/>
    <cellStyle name="Normal 7 12" xfId="7151"/>
    <cellStyle name="Normal 7 12 2" xfId="7152"/>
    <cellStyle name="Normal 7 12 3" xfId="7153"/>
    <cellStyle name="Normal 7 13" xfId="7154"/>
    <cellStyle name="Normal 7 13 2" xfId="7155"/>
    <cellStyle name="Normal 7 13 3" xfId="7156"/>
    <cellStyle name="Normal 7 14" xfId="7157"/>
    <cellStyle name="Normal 7 14 2" xfId="7158"/>
    <cellStyle name="Normal 7 14 3" xfId="7159"/>
    <cellStyle name="Normal 7 15" xfId="7160"/>
    <cellStyle name="Normal 7 15 2" xfId="7161"/>
    <cellStyle name="Normal 7 15 3" xfId="7162"/>
    <cellStyle name="Normal 7 16" xfId="7163"/>
    <cellStyle name="Normal 7 16 2" xfId="7164"/>
    <cellStyle name="Normal 7 16 3" xfId="7165"/>
    <cellStyle name="Normal 7 17" xfId="7166"/>
    <cellStyle name="Normal 7 17 2" xfId="7167"/>
    <cellStyle name="Normal 7 17 3" xfId="7168"/>
    <cellStyle name="Normal 7 18" xfId="7169"/>
    <cellStyle name="Normal 7 18 2" xfId="7170"/>
    <cellStyle name="Normal 7 18 3" xfId="7171"/>
    <cellStyle name="Normal 7 19" xfId="7172"/>
    <cellStyle name="Normal 7 19 2" xfId="7173"/>
    <cellStyle name="Normal 7 19 3" xfId="7174"/>
    <cellStyle name="Normal 7 2" xfId="7175"/>
    <cellStyle name="Normal 7 2 10" xfId="7176"/>
    <cellStyle name="Normal 7 2 10 2" xfId="7177"/>
    <cellStyle name="Normal 7 2 10 3" xfId="7178"/>
    <cellStyle name="Normal 7 2 11" xfId="7179"/>
    <cellStyle name="Normal 7 2 11 2" xfId="7180"/>
    <cellStyle name="Normal 7 2 11 3" xfId="7181"/>
    <cellStyle name="Normal 7 2 12" xfId="7182"/>
    <cellStyle name="Normal 7 2 12 2" xfId="7183"/>
    <cellStyle name="Normal 7 2 12 3" xfId="7184"/>
    <cellStyle name="Normal 7 2 13" xfId="7185"/>
    <cellStyle name="Normal 7 2 13 2" xfId="7186"/>
    <cellStyle name="Normal 7 2 13 3" xfId="7187"/>
    <cellStyle name="Normal 7 2 14" xfId="7188"/>
    <cellStyle name="Normal 7 2 14 2" xfId="7189"/>
    <cellStyle name="Normal 7 2 14 3" xfId="7190"/>
    <cellStyle name="Normal 7 2 15" xfId="7191"/>
    <cellStyle name="Normal 7 2 15 2" xfId="7192"/>
    <cellStyle name="Normal 7 2 15 3" xfId="7193"/>
    <cellStyle name="Normal 7 2 16" xfId="7194"/>
    <cellStyle name="Normal 7 2 16 2" xfId="7195"/>
    <cellStyle name="Normal 7 2 16 3" xfId="7196"/>
    <cellStyle name="Normal 7 2 17" xfId="7197"/>
    <cellStyle name="Normal 7 2 17 2" xfId="7198"/>
    <cellStyle name="Normal 7 2 17 3" xfId="7199"/>
    <cellStyle name="Normal 7 2 18" xfId="7200"/>
    <cellStyle name="Normal 7 2 18 2" xfId="7201"/>
    <cellStyle name="Normal 7 2 18 3" xfId="7202"/>
    <cellStyle name="Normal 7 2 19" xfId="7203"/>
    <cellStyle name="Normal 7 2 19 2" xfId="7204"/>
    <cellStyle name="Normal 7 2 19 3" xfId="7205"/>
    <cellStyle name="Normal 7 2 2" xfId="7206"/>
    <cellStyle name="Normal 7 2 2 2" xfId="7207"/>
    <cellStyle name="Normal 7 2 2 3" xfId="7208"/>
    <cellStyle name="Normal 7 2 20" xfId="7209"/>
    <cellStyle name="Normal 7 2 20 2" xfId="7210"/>
    <cellStyle name="Normal 7 2 20 3" xfId="7211"/>
    <cellStyle name="Normal 7 2 21" xfId="7212"/>
    <cellStyle name="Normal 7 2 21 2" xfId="7213"/>
    <cellStyle name="Normal 7 2 21 3" xfId="7214"/>
    <cellStyle name="Normal 7 2 22" xfId="7215"/>
    <cellStyle name="Normal 7 2 22 2" xfId="7216"/>
    <cellStyle name="Normal 7 2 22 3" xfId="7217"/>
    <cellStyle name="Normal 7 2 23" xfId="7218"/>
    <cellStyle name="Normal 7 2 23 2" xfId="7219"/>
    <cellStyle name="Normal 7 2 23 3" xfId="7220"/>
    <cellStyle name="Normal 7 2 24" xfId="7221"/>
    <cellStyle name="Normal 7 2 25" xfId="7222"/>
    <cellStyle name="Normal 7 2 3" xfId="7223"/>
    <cellStyle name="Normal 7 2 3 2" xfId="7224"/>
    <cellStyle name="Normal 7 2 3 3" xfId="7225"/>
    <cellStyle name="Normal 7 2 4" xfId="7226"/>
    <cellStyle name="Normal 7 2 4 2" xfId="7227"/>
    <cellStyle name="Normal 7 2 4 3" xfId="7228"/>
    <cellStyle name="Normal 7 2 5" xfId="7229"/>
    <cellStyle name="Normal 7 2 5 2" xfId="7230"/>
    <cellStyle name="Normal 7 2 5 3" xfId="7231"/>
    <cellStyle name="Normal 7 2 6" xfId="7232"/>
    <cellStyle name="Normal 7 2 6 2" xfId="7233"/>
    <cellStyle name="Normal 7 2 6 3" xfId="7234"/>
    <cellStyle name="Normal 7 2 7" xfId="7235"/>
    <cellStyle name="Normal 7 2 7 2" xfId="7236"/>
    <cellStyle name="Normal 7 2 7 3" xfId="7237"/>
    <cellStyle name="Normal 7 2 8" xfId="7238"/>
    <cellStyle name="Normal 7 2 8 2" xfId="7239"/>
    <cellStyle name="Normal 7 2 8 3" xfId="7240"/>
    <cellStyle name="Normal 7 2 9" xfId="7241"/>
    <cellStyle name="Normal 7 2 9 2" xfId="7242"/>
    <cellStyle name="Normal 7 2 9 3" xfId="7243"/>
    <cellStyle name="Normal 7 20" xfId="7244"/>
    <cellStyle name="Normal 7 20 2" xfId="7245"/>
    <cellStyle name="Normal 7 20 3" xfId="7246"/>
    <cellStyle name="Normal 7 21" xfId="7247"/>
    <cellStyle name="Normal 7 21 2" xfId="7248"/>
    <cellStyle name="Normal 7 21 3" xfId="7249"/>
    <cellStyle name="Normal 7 22" xfId="7250"/>
    <cellStyle name="Normal 7 22 2" xfId="7251"/>
    <cellStyle name="Normal 7 22 3" xfId="7252"/>
    <cellStyle name="Normal 7 23" xfId="7253"/>
    <cellStyle name="Normal 7 23 2" xfId="7254"/>
    <cellStyle name="Normal 7 23 3" xfId="7255"/>
    <cellStyle name="Normal 7 24" xfId="7256"/>
    <cellStyle name="Normal 7 24 2" xfId="7257"/>
    <cellStyle name="Normal 7 24 3" xfId="7258"/>
    <cellStyle name="Normal 7 25" xfId="7259"/>
    <cellStyle name="Normal 7 25 2" xfId="7260"/>
    <cellStyle name="Normal 7 25 3" xfId="7261"/>
    <cellStyle name="Normal 7 26" xfId="7621"/>
    <cellStyle name="Normal 7 3" xfId="7262"/>
    <cellStyle name="Normal 7 3 2" xfId="7263"/>
    <cellStyle name="Normal 7 3 3" xfId="7264"/>
    <cellStyle name="Normal 7 4" xfId="7265"/>
    <cellStyle name="Normal 7 4 2" xfId="7266"/>
    <cellStyle name="Normal 7 4 3" xfId="7267"/>
    <cellStyle name="Normal 7 5" xfId="7268"/>
    <cellStyle name="Normal 7 5 2" xfId="7269"/>
    <cellStyle name="Normal 7 5 3" xfId="7270"/>
    <cellStyle name="Normal 7 6" xfId="7271"/>
    <cellStyle name="Normal 7 6 2" xfId="7272"/>
    <cellStyle name="Normal 7 6 3" xfId="7273"/>
    <cellStyle name="Normal 7 7" xfId="7274"/>
    <cellStyle name="Normal 7 7 2" xfId="7275"/>
    <cellStyle name="Normal 7 7 3" xfId="7276"/>
    <cellStyle name="Normal 7 8" xfId="7277"/>
    <cellStyle name="Normal 7 8 2" xfId="7278"/>
    <cellStyle name="Normal 7 8 3" xfId="7279"/>
    <cellStyle name="Normal 7 9" xfId="7280"/>
    <cellStyle name="Normal 7 9 2" xfId="7281"/>
    <cellStyle name="Normal 7 9 3" xfId="7282"/>
    <cellStyle name="Normal 8" xfId="63"/>
    <cellStyle name="Normal 8 2" xfId="7283"/>
    <cellStyle name="Normal 8 2 2" xfId="7284"/>
    <cellStyle name="Normal 8 2 3" xfId="7285"/>
    <cellStyle name="Normal 8 3" xfId="7286"/>
    <cellStyle name="Normal 8 3 2" xfId="7287"/>
    <cellStyle name="Normal 8 3 3" xfId="7288"/>
    <cellStyle name="Normal 8 4" xfId="7622"/>
    <cellStyle name="Normal 8 5" xfId="7659"/>
    <cellStyle name="Normal 9" xfId="64"/>
    <cellStyle name="Normal 9 2" xfId="7623"/>
    <cellStyle name="Normal 9 2 2" xfId="7660"/>
    <cellStyle name="Note 10" xfId="7289"/>
    <cellStyle name="Note 10 2" xfId="7290"/>
    <cellStyle name="Note 10 3" xfId="7291"/>
    <cellStyle name="Note 11" xfId="7292"/>
    <cellStyle name="Note 11 2" xfId="7293"/>
    <cellStyle name="Note 11 3" xfId="7294"/>
    <cellStyle name="Note 12" xfId="7295"/>
    <cellStyle name="Note 12 2" xfId="7296"/>
    <cellStyle name="Note 12 3" xfId="7297"/>
    <cellStyle name="Note 13" xfId="7298"/>
    <cellStyle name="Note 13 2" xfId="7299"/>
    <cellStyle name="Note 13 3" xfId="7300"/>
    <cellStyle name="Note 14" xfId="7301"/>
    <cellStyle name="Note 14 2" xfId="7302"/>
    <cellStyle name="Note 14 3" xfId="7303"/>
    <cellStyle name="Note 15" xfId="7304"/>
    <cellStyle name="Note 15 2" xfId="7305"/>
    <cellStyle name="Note 15 3" xfId="7306"/>
    <cellStyle name="Note 16" xfId="7307"/>
    <cellStyle name="Note 16 2" xfId="7308"/>
    <cellStyle name="Note 16 3" xfId="7309"/>
    <cellStyle name="Note 17" xfId="7310"/>
    <cellStyle name="Note 17 2" xfId="7311"/>
    <cellStyle name="Note 17 3" xfId="7312"/>
    <cellStyle name="Note 18" xfId="7313"/>
    <cellStyle name="Note 18 2" xfId="7314"/>
    <cellStyle name="Note 18 3" xfId="7315"/>
    <cellStyle name="Note 19" xfId="7316"/>
    <cellStyle name="Note 19 2" xfId="7317"/>
    <cellStyle name="Note 19 3" xfId="7318"/>
    <cellStyle name="Note 2" xfId="7319"/>
    <cellStyle name="Note 2 2" xfId="7320"/>
    <cellStyle name="Note 2 2 2" xfId="7321"/>
    <cellStyle name="Note 2 2 3" xfId="7322"/>
    <cellStyle name="Note 2 3" xfId="7323"/>
    <cellStyle name="Note 2 3 2" xfId="7324"/>
    <cellStyle name="Note 2 3 3" xfId="7325"/>
    <cellStyle name="Note 2 4" xfId="7326"/>
    <cellStyle name="Note 2 5" xfId="7327"/>
    <cellStyle name="Note 2 6" xfId="7624"/>
    <cellStyle name="Note 3" xfId="7328"/>
    <cellStyle name="Note 3 2" xfId="7329"/>
    <cellStyle name="Note 3 3" xfId="7330"/>
    <cellStyle name="Note 4" xfId="7331"/>
    <cellStyle name="Note 4 2" xfId="7332"/>
    <cellStyle name="Note 4 3" xfId="7333"/>
    <cellStyle name="Note 5" xfId="7334"/>
    <cellStyle name="Note 5 2" xfId="7335"/>
    <cellStyle name="Note 5 3" xfId="7336"/>
    <cellStyle name="Note 6" xfId="7337"/>
    <cellStyle name="Note 6 2" xfId="7338"/>
    <cellStyle name="Note 6 3" xfId="7339"/>
    <cellStyle name="Note 7" xfId="7340"/>
    <cellStyle name="Note 7 2" xfId="7341"/>
    <cellStyle name="Note 7 3" xfId="7342"/>
    <cellStyle name="Note 8" xfId="7343"/>
    <cellStyle name="Note 8 2" xfId="7344"/>
    <cellStyle name="Note 8 3" xfId="7345"/>
    <cellStyle name="Note 9" xfId="7346"/>
    <cellStyle name="Note 9 2" xfId="7347"/>
    <cellStyle name="Note 9 3" xfId="7348"/>
    <cellStyle name="Output 10" xfId="7349"/>
    <cellStyle name="Output 11" xfId="7350"/>
    <cellStyle name="Output 12" xfId="7351"/>
    <cellStyle name="Output 13" xfId="7352"/>
    <cellStyle name="Output 14" xfId="7353"/>
    <cellStyle name="Output 15" xfId="7354"/>
    <cellStyle name="Output 16" xfId="7355"/>
    <cellStyle name="Output 17" xfId="7356"/>
    <cellStyle name="Output 18" xfId="7357"/>
    <cellStyle name="Output 19" xfId="7358"/>
    <cellStyle name="Output 2" xfId="7359"/>
    <cellStyle name="Output 2 2" xfId="7360"/>
    <cellStyle name="Output 2 3" xfId="7361"/>
    <cellStyle name="Output 2 4" xfId="7625"/>
    <cellStyle name="Output 3" xfId="7362"/>
    <cellStyle name="Output 4" xfId="7363"/>
    <cellStyle name="Output 5" xfId="7364"/>
    <cellStyle name="Output 6" xfId="7365"/>
    <cellStyle name="Output 7" xfId="7366"/>
    <cellStyle name="Output 8" xfId="7367"/>
    <cellStyle name="Output 9" xfId="7368"/>
    <cellStyle name="OUTPUT AMOUNTS" xfId="7369"/>
    <cellStyle name="Output Amounts 2" xfId="7370"/>
    <cellStyle name="OUTPUT AMOUNTS 2 2" xfId="7626"/>
    <cellStyle name="Output Amounts 3" xfId="7371"/>
    <cellStyle name="OUTPUT COLUMN HEADINGS" xfId="7372"/>
    <cellStyle name="Output Column Headings 2" xfId="7373"/>
    <cellStyle name="OUTPUT COLUMN HEADINGS 2 2" xfId="7627"/>
    <cellStyle name="Output Column Headings 3" xfId="7374"/>
    <cellStyle name="OUTPUT LINE ITEMS" xfId="7375"/>
    <cellStyle name="Output Line Items 2" xfId="7376"/>
    <cellStyle name="OUTPUT LINE ITEMS 2 2" xfId="7628"/>
    <cellStyle name="Output Line Items 3" xfId="7377"/>
    <cellStyle name="Output Line Items_TEP Revenue_Summary_Report-Monthly 11-08 run 12-15-08" xfId="7629"/>
    <cellStyle name="Output Report Heading" xfId="7378"/>
    <cellStyle name="OUTPUT REPORT TITLE" xfId="7379"/>
    <cellStyle name="Page Heading Large" xfId="7380"/>
    <cellStyle name="Page Heading Small" xfId="7381"/>
    <cellStyle name="Percent 2" xfId="12"/>
    <cellStyle name="Percent 2 2" xfId="7382"/>
    <cellStyle name="Percent 2 2 2" xfId="7383"/>
    <cellStyle name="Percent 2 2 3" xfId="7384"/>
    <cellStyle name="Percent 2 2 4" xfId="7385"/>
    <cellStyle name="Percent 2 2 5" xfId="7386"/>
    <cellStyle name="Percent 2 2 6" xfId="7387"/>
    <cellStyle name="Percent 2 3" xfId="7388"/>
    <cellStyle name="Percent 2 3 2" xfId="7389"/>
    <cellStyle name="Percent 2 3 2 2" xfId="7630"/>
    <cellStyle name="Percent 2 3 3" xfId="7390"/>
    <cellStyle name="Percent 2 3 4" xfId="7391"/>
    <cellStyle name="Percent 2 3 5" xfId="7392"/>
    <cellStyle name="Percent 2 3 6" xfId="7393"/>
    <cellStyle name="Percent 2 4" xfId="7394"/>
    <cellStyle name="Percent 2 4 2" xfId="7631"/>
    <cellStyle name="Percent 2 5" xfId="7395"/>
    <cellStyle name="Percent 2 6" xfId="7396"/>
    <cellStyle name="Percent 2 7" xfId="7397"/>
    <cellStyle name="Percent 2 8" xfId="7398"/>
    <cellStyle name="Percent 2 9" xfId="7661"/>
    <cellStyle name="Percent 3" xfId="7399"/>
    <cellStyle name="Percent 3 10" xfId="7400"/>
    <cellStyle name="Percent 3 10 2" xfId="7401"/>
    <cellStyle name="Percent 3 10 3" xfId="7402"/>
    <cellStyle name="Percent 3 11" xfId="7403"/>
    <cellStyle name="Percent 3 11 2" xfId="7404"/>
    <cellStyle name="Percent 3 11 3" xfId="7405"/>
    <cellStyle name="Percent 3 12" xfId="7406"/>
    <cellStyle name="Percent 3 12 2" xfId="7407"/>
    <cellStyle name="Percent 3 12 3" xfId="7408"/>
    <cellStyle name="Percent 3 13" xfId="7409"/>
    <cellStyle name="Percent 3 13 2" xfId="7410"/>
    <cellStyle name="Percent 3 13 3" xfId="7411"/>
    <cellStyle name="Percent 3 14" xfId="7412"/>
    <cellStyle name="Percent 3 14 2" xfId="7413"/>
    <cellStyle name="Percent 3 14 3" xfId="7414"/>
    <cellStyle name="Percent 3 15" xfId="7415"/>
    <cellStyle name="Percent 3 15 2" xfId="7416"/>
    <cellStyle name="Percent 3 15 3" xfId="7417"/>
    <cellStyle name="Percent 3 16" xfId="7418"/>
    <cellStyle name="Percent 3 16 2" xfId="7419"/>
    <cellStyle name="Percent 3 16 3" xfId="7420"/>
    <cellStyle name="Percent 3 17" xfId="7421"/>
    <cellStyle name="Percent 3 17 2" xfId="7422"/>
    <cellStyle name="Percent 3 17 3" xfId="7423"/>
    <cellStyle name="Percent 3 18" xfId="7424"/>
    <cellStyle name="Percent 3 18 2" xfId="7425"/>
    <cellStyle name="Percent 3 18 3" xfId="7426"/>
    <cellStyle name="Percent 3 19" xfId="7427"/>
    <cellStyle name="Percent 3 19 2" xfId="7428"/>
    <cellStyle name="Percent 3 19 3" xfId="7429"/>
    <cellStyle name="Percent 3 2" xfId="7430"/>
    <cellStyle name="Percent 3 2 2" xfId="7431"/>
    <cellStyle name="Percent 3 2 3" xfId="7432"/>
    <cellStyle name="Percent 3 2 4" xfId="7433"/>
    <cellStyle name="Percent 3 2 5" xfId="7434"/>
    <cellStyle name="Percent 3 2 6" xfId="7435"/>
    <cellStyle name="Percent 3 20" xfId="7436"/>
    <cellStyle name="Percent 3 20 2" xfId="7437"/>
    <cellStyle name="Percent 3 20 3" xfId="7438"/>
    <cellStyle name="Percent 3 21" xfId="7439"/>
    <cellStyle name="Percent 3 22" xfId="7440"/>
    <cellStyle name="Percent 3 23" xfId="7441"/>
    <cellStyle name="Percent 3 24" xfId="7442"/>
    <cellStyle name="Percent 3 3" xfId="7443"/>
    <cellStyle name="Percent 3 3 2" xfId="7444"/>
    <cellStyle name="Percent 3 3 3" xfId="7445"/>
    <cellStyle name="Percent 3 3 4" xfId="7446"/>
    <cellStyle name="Percent 3 3 5" xfId="7447"/>
    <cellStyle name="Percent 3 3 6" xfId="7448"/>
    <cellStyle name="Percent 3 4" xfId="7449"/>
    <cellStyle name="Percent 3 4 2" xfId="7450"/>
    <cellStyle name="Percent 3 4 3" xfId="7451"/>
    <cellStyle name="Percent 3 5" xfId="7452"/>
    <cellStyle name="Percent 3 5 2" xfId="7453"/>
    <cellStyle name="Percent 3 5 3" xfId="7454"/>
    <cellStyle name="Percent 3 6" xfId="7455"/>
    <cellStyle name="Percent 3 6 2" xfId="7456"/>
    <cellStyle name="Percent 3 6 3" xfId="7457"/>
    <cellStyle name="Percent 3 7" xfId="7458"/>
    <cellStyle name="Percent 3 7 2" xfId="7459"/>
    <cellStyle name="Percent 3 7 3" xfId="7460"/>
    <cellStyle name="Percent 3 8" xfId="7461"/>
    <cellStyle name="Percent 3 8 2" xfId="7462"/>
    <cellStyle name="Percent 3 8 3" xfId="7463"/>
    <cellStyle name="Percent 3 9" xfId="7464"/>
    <cellStyle name="Percent 3 9 2" xfId="7465"/>
    <cellStyle name="Percent 3 9 3" xfId="7466"/>
    <cellStyle name="Percent 4" xfId="15"/>
    <cellStyle name="Percent 4 2" xfId="7467"/>
    <cellStyle name="Percent 4 2 2" xfId="7468"/>
    <cellStyle name="Percent 4 2 3" xfId="7469"/>
    <cellStyle name="Percent 4 3" xfId="7470"/>
    <cellStyle name="Percent 4 3 2" xfId="7471"/>
    <cellStyle name="Percent 4 3 3" xfId="7472"/>
    <cellStyle name="Percent 4 4" xfId="7632"/>
    <cellStyle name="Percent 5" xfId="7473"/>
    <cellStyle name="Percent 5 2" xfId="7474"/>
    <cellStyle name="Percent 5 2 2" xfId="7475"/>
    <cellStyle name="Percent 5 2 3" xfId="7476"/>
    <cellStyle name="Percent 5 3" xfId="7477"/>
    <cellStyle name="Percent 5 4" xfId="7478"/>
    <cellStyle name="Percent 5 5" xfId="7479"/>
    <cellStyle name="Percent 5 6" xfId="7480"/>
    <cellStyle name="Percent 6" xfId="7481"/>
    <cellStyle name="Percent 6 2" xfId="7633"/>
    <cellStyle name="Percent 7" xfId="7482"/>
    <cellStyle name="Percent 8" xfId="4"/>
    <cellStyle name="Percent 9" xfId="7567"/>
    <cellStyle name="Percent Hard" xfId="7483"/>
    <cellStyle name="Shaded" xfId="7484"/>
    <cellStyle name="Table Col Head" xfId="7485"/>
    <cellStyle name="Table Sub Head" xfId="7486"/>
    <cellStyle name="Table Title" xfId="7487"/>
    <cellStyle name="Table Units" xfId="7488"/>
    <cellStyle name="Title 10" xfId="7489"/>
    <cellStyle name="Title 11" xfId="7490"/>
    <cellStyle name="Title 12" xfId="7491"/>
    <cellStyle name="Title 13" xfId="7492"/>
    <cellStyle name="Title 14" xfId="7493"/>
    <cellStyle name="Title 15" xfId="7494"/>
    <cellStyle name="Title 16" xfId="7495"/>
    <cellStyle name="Title 17" xfId="7496"/>
    <cellStyle name="Title 18" xfId="7497"/>
    <cellStyle name="Title 19" xfId="7498"/>
    <cellStyle name="Title 2" xfId="7499"/>
    <cellStyle name="Title 2 2" xfId="7500"/>
    <cellStyle name="Title 2 3" xfId="7501"/>
    <cellStyle name="Title 2 4" xfId="7634"/>
    <cellStyle name="Title 3" xfId="7502"/>
    <cellStyle name="Title 4" xfId="7503"/>
    <cellStyle name="Title 5" xfId="7504"/>
    <cellStyle name="Title 6" xfId="7505"/>
    <cellStyle name="Title 7" xfId="7506"/>
    <cellStyle name="Title 8" xfId="7507"/>
    <cellStyle name="Title 9" xfId="7508"/>
    <cellStyle name="Total 10" xfId="7509"/>
    <cellStyle name="Total 11" xfId="7510"/>
    <cellStyle name="Total 12" xfId="7511"/>
    <cellStyle name="Total 13" xfId="7512"/>
    <cellStyle name="Total 14" xfId="7513"/>
    <cellStyle name="Total 15" xfId="7514"/>
    <cellStyle name="Total 16" xfId="7515"/>
    <cellStyle name="Total 17" xfId="7516"/>
    <cellStyle name="Total 18" xfId="7517"/>
    <cellStyle name="Total 19" xfId="7518"/>
    <cellStyle name="Total 2" xfId="7519"/>
    <cellStyle name="Total 2 2" xfId="7520"/>
    <cellStyle name="Total 2 3" xfId="7521"/>
    <cellStyle name="Total 2 4" xfId="7635"/>
    <cellStyle name="Total 3" xfId="7522"/>
    <cellStyle name="Total 4" xfId="7523"/>
    <cellStyle name="Total 5" xfId="7524"/>
    <cellStyle name="Total 6" xfId="7525"/>
    <cellStyle name="Total 7" xfId="7526"/>
    <cellStyle name="Total 8" xfId="7527"/>
    <cellStyle name="Total 9" xfId="7528"/>
    <cellStyle name="Warning Text 10" xfId="7529"/>
    <cellStyle name="Warning Text 11" xfId="7530"/>
    <cellStyle name="Warning Text 12" xfId="7531"/>
    <cellStyle name="Warning Text 13" xfId="7532"/>
    <cellStyle name="Warning Text 14" xfId="7533"/>
    <cellStyle name="Warning Text 15" xfId="7534"/>
    <cellStyle name="Warning Text 16" xfId="7535"/>
    <cellStyle name="Warning Text 17" xfId="7536"/>
    <cellStyle name="Warning Text 18" xfId="7537"/>
    <cellStyle name="Warning Text 19" xfId="7538"/>
    <cellStyle name="Warning Text 2" xfId="7539"/>
    <cellStyle name="Warning Text 2 2" xfId="7540"/>
    <cellStyle name="Warning Text 2 3" xfId="7541"/>
    <cellStyle name="Warning Text 3" xfId="7542"/>
    <cellStyle name="Warning Text 4" xfId="7543"/>
    <cellStyle name="Warning Text 5" xfId="7544"/>
    <cellStyle name="Warning Text 6" xfId="7545"/>
    <cellStyle name="Warning Text 7" xfId="7546"/>
    <cellStyle name="Warning Text 8" xfId="7547"/>
    <cellStyle name="Warning Text 9" xfId="7548"/>
    <cellStyle name="Year" xfId="7549"/>
  </cellStyles>
  <dxfs count="25">
    <dxf>
      <font>
        <color rgb="FFFF0000"/>
      </font>
    </dxf>
    <dxf>
      <numFmt numFmtId="184" formatCode="0.0000000000"/>
    </dxf>
    <dxf>
      <font>
        <color rgb="FFFF0000"/>
      </font>
    </dxf>
    <dxf>
      <numFmt numFmtId="184" formatCode="0.0000000000"/>
    </dxf>
    <dxf>
      <numFmt numFmtId="184" formatCode="0.0000000000"/>
    </dxf>
    <dxf>
      <numFmt numFmtId="184" formatCode="0.0000000000"/>
    </dxf>
    <dxf>
      <font>
        <color rgb="FFFF0000"/>
      </font>
    </dxf>
    <dxf>
      <font>
        <color rgb="FFFF0000"/>
      </font>
    </dxf>
    <dxf>
      <font>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33CC"/>
      <rgbColor rgb="00FFFF66"/>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2E1FF"/>
      <rgbColor rgb="00CCFFCC"/>
      <rgbColor rgb="00FFFFCC"/>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9.jpe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8.jpeg"/><Relationship Id="rId1" Type="http://schemas.openxmlformats.org/officeDocument/2006/relationships/image" Target="../media/image7.jpe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2.jpeg"/><Relationship Id="rId10" Type="http://schemas.openxmlformats.org/officeDocument/2006/relationships/image" Target="../media/image15.PNG"/><Relationship Id="rId4" Type="http://schemas.openxmlformats.org/officeDocument/2006/relationships/image" Target="../media/image10.jpeg"/><Relationship Id="rId9" Type="http://schemas.openxmlformats.org/officeDocument/2006/relationships/image" Target="../media/image14.PNG"/><Relationship Id="rId14" Type="http://schemas.openxmlformats.org/officeDocument/2006/relationships/image" Target="../media/image19.PNG"/></Relationships>
</file>

<file path=xl/drawings/_rels/drawing5.xml.rels><?xml version="1.0" encoding="UTF-8" standalone="yes"?>
<Relationships xmlns="http://schemas.openxmlformats.org/package/2006/relationships"><Relationship Id="rId8" Type="http://schemas.openxmlformats.org/officeDocument/2006/relationships/image" Target="../media/image2.jpeg"/><Relationship Id="rId3" Type="http://schemas.openxmlformats.org/officeDocument/2006/relationships/image" Target="../media/image22.jpeg"/><Relationship Id="rId7" Type="http://schemas.openxmlformats.org/officeDocument/2006/relationships/image" Target="../media/image26.jpeg"/><Relationship Id="rId2" Type="http://schemas.openxmlformats.org/officeDocument/2006/relationships/image" Target="../media/image21.jpeg"/><Relationship Id="rId1" Type="http://schemas.openxmlformats.org/officeDocument/2006/relationships/image" Target="../media/image20.jpeg"/><Relationship Id="rId6" Type="http://schemas.openxmlformats.org/officeDocument/2006/relationships/image" Target="../media/image25.jpeg"/><Relationship Id="rId5" Type="http://schemas.openxmlformats.org/officeDocument/2006/relationships/image" Target="../media/image24.jpeg"/><Relationship Id="rId4" Type="http://schemas.openxmlformats.org/officeDocument/2006/relationships/image" Target="../media/image23.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oneCellAnchor>
    <xdr:from>
      <xdr:col>0</xdr:col>
      <xdr:colOff>304800</xdr:colOff>
      <xdr:row>2</xdr:row>
      <xdr:rowOff>28575</xdr:rowOff>
    </xdr:from>
    <xdr:ext cx="3248025" cy="1028700"/>
    <xdr:pic>
      <xdr:nvPicPr>
        <xdr:cNvPr id="2" name="Picture 1">
          <a:extLst>
            <a:ext uri="{FF2B5EF4-FFF2-40B4-BE49-F238E27FC236}">
              <a16:creationId xmlns:a16="http://schemas.microsoft.com/office/drawing/2014/main" id="{1C9EF795-E62E-4D19-9959-71390062C84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352425"/>
          <a:ext cx="32480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514350</xdr:colOff>
      <xdr:row>51</xdr:row>
      <xdr:rowOff>95250</xdr:rowOff>
    </xdr:from>
    <xdr:to>
      <xdr:col>13</xdr:col>
      <xdr:colOff>118745</xdr:colOff>
      <xdr:row>54</xdr:row>
      <xdr:rowOff>123191</xdr:rowOff>
    </xdr:to>
    <xdr:sp macro="" textlink="">
      <xdr:nvSpPr>
        <xdr:cNvPr id="3" name="Text Box 5">
          <a:extLst>
            <a:ext uri="{FF2B5EF4-FFF2-40B4-BE49-F238E27FC236}">
              <a16:creationId xmlns:a16="http://schemas.microsoft.com/office/drawing/2014/main" id="{BECB11C9-E798-499D-981C-D555EDF70E02}"/>
            </a:ext>
          </a:extLst>
        </xdr:cNvPr>
        <xdr:cNvSpPr txBox="1">
          <a:spLocks noChangeArrowheads="1"/>
        </xdr:cNvSpPr>
      </xdr:nvSpPr>
      <xdr:spPr bwMode="auto">
        <a:xfrm>
          <a:off x="514350" y="8029575"/>
          <a:ext cx="7529195" cy="513716"/>
        </a:xfrm>
        <a:prstGeom prst="rect">
          <a:avLst/>
        </a:prstGeom>
        <a:noFill/>
        <a:ln w="9525" algn="ctr">
          <a:noFill/>
          <a:miter lim="800000"/>
          <a:headEnd/>
          <a:tailEnd/>
        </a:ln>
        <a:effectLst/>
      </xdr:spPr>
      <xdr:txBody>
        <a:bodyPr vertOverflow="clip" wrap="square" lIns="91440" tIns="45720" rIns="91440" bIns="45720" anchor="t" upright="1"/>
        <a:lstStyle/>
        <a:p>
          <a:pPr algn="ctr" rtl="0">
            <a:lnSpc>
              <a:spcPts val="1100"/>
            </a:lnSpc>
            <a:defRPr sz="1000"/>
          </a:pPr>
          <a:r>
            <a:rPr lang="en-US" sz="1200" b="0" i="0" u="none" strike="noStrike" baseline="0">
              <a:solidFill>
                <a:srgbClr val="000000"/>
              </a:solidFill>
              <a:latin typeface="Arial"/>
              <a:cs typeface="Arial"/>
            </a:rPr>
            <a:t>The Commercial Energy Solutions Program is paid for by UniSource Energy Services customers and approved by the Arizona Corporation Commission.</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352425</xdr:colOff>
      <xdr:row>0</xdr:row>
      <xdr:rowOff>38100</xdr:rowOff>
    </xdr:from>
    <xdr:to>
      <xdr:col>13</xdr:col>
      <xdr:colOff>314325</xdr:colOff>
      <xdr:row>1</xdr:row>
      <xdr:rowOff>352425</xdr:rowOff>
    </xdr:to>
    <xdr:pic>
      <xdr:nvPicPr>
        <xdr:cNvPr id="4" name="Picture 2">
          <a:extLst>
            <a:ext uri="{FF2B5EF4-FFF2-40B4-BE49-F238E27FC236}">
              <a16:creationId xmlns:a16="http://schemas.microsoft.com/office/drawing/2014/main" id="{C9FE5F29-DCB4-473D-A82F-96BD620760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53650" y="38100"/>
          <a:ext cx="15621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390525</xdr:colOff>
      <xdr:row>62</xdr:row>
      <xdr:rowOff>161925</xdr:rowOff>
    </xdr:from>
    <xdr:to>
      <xdr:col>13</xdr:col>
      <xdr:colOff>352425</xdr:colOff>
      <xdr:row>64</xdr:row>
      <xdr:rowOff>95250</xdr:rowOff>
    </xdr:to>
    <xdr:pic>
      <xdr:nvPicPr>
        <xdr:cNvPr id="5" name="Picture 2">
          <a:extLst>
            <a:ext uri="{FF2B5EF4-FFF2-40B4-BE49-F238E27FC236}">
              <a16:creationId xmlns:a16="http://schemas.microsoft.com/office/drawing/2014/main" id="{6FCFA5B4-B782-4038-BC44-A771BC4C669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191750" y="16592550"/>
          <a:ext cx="15621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3</xdr:col>
      <xdr:colOff>419100</xdr:colOff>
      <xdr:row>2</xdr:row>
      <xdr:rowOff>104775</xdr:rowOff>
    </xdr:from>
    <xdr:ext cx="3248025" cy="1028700"/>
    <xdr:pic>
      <xdr:nvPicPr>
        <xdr:cNvPr id="2" name="Picture 1">
          <a:extLst>
            <a:ext uri="{FF2B5EF4-FFF2-40B4-BE49-F238E27FC236}">
              <a16:creationId xmlns:a16="http://schemas.microsoft.com/office/drawing/2014/main" id="{887881E8-0F50-469B-8166-A15851A6A55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47900" y="428625"/>
          <a:ext cx="32480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49</xdr:row>
      <xdr:rowOff>0</xdr:rowOff>
    </xdr:from>
    <xdr:to>
      <xdr:col>9</xdr:col>
      <xdr:colOff>581025</xdr:colOff>
      <xdr:row>74</xdr:row>
      <xdr:rowOff>28575</xdr:rowOff>
    </xdr:to>
    <xdr:pic>
      <xdr:nvPicPr>
        <xdr:cNvPr id="137793" name="Picture 2">
          <a:extLst>
            <a:ext uri="{FF2B5EF4-FFF2-40B4-BE49-F238E27FC236}">
              <a16:creationId xmlns:a16="http://schemas.microsoft.com/office/drawing/2014/main" id="{00000000-0008-0000-0300-0000411A02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 y="10601325"/>
          <a:ext cx="5457825" cy="407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273</xdr:row>
      <xdr:rowOff>76200</xdr:rowOff>
    </xdr:from>
    <xdr:to>
      <xdr:col>8</xdr:col>
      <xdr:colOff>257175</xdr:colOff>
      <xdr:row>296</xdr:row>
      <xdr:rowOff>133350</xdr:rowOff>
    </xdr:to>
    <xdr:pic>
      <xdr:nvPicPr>
        <xdr:cNvPr id="137800" name="Picture 10">
          <a:extLst>
            <a:ext uri="{FF2B5EF4-FFF2-40B4-BE49-F238E27FC236}">
              <a16:creationId xmlns:a16="http://schemas.microsoft.com/office/drawing/2014/main" id="{00000000-0008-0000-0300-0000481A02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72694800"/>
          <a:ext cx="4486275"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301</xdr:row>
      <xdr:rowOff>0</xdr:rowOff>
    </xdr:from>
    <xdr:to>
      <xdr:col>9</xdr:col>
      <xdr:colOff>590550</xdr:colOff>
      <xdr:row>314</xdr:row>
      <xdr:rowOff>47625</xdr:rowOff>
    </xdr:to>
    <xdr:pic>
      <xdr:nvPicPr>
        <xdr:cNvPr id="137801" name="Picture 12">
          <a:extLst>
            <a:ext uri="{FF2B5EF4-FFF2-40B4-BE49-F238E27FC236}">
              <a16:creationId xmlns:a16="http://schemas.microsoft.com/office/drawing/2014/main" id="{00000000-0008-0000-0300-0000491A02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 y="77476350"/>
          <a:ext cx="5467350" cy="2152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354</xdr:row>
      <xdr:rowOff>0</xdr:rowOff>
    </xdr:from>
    <xdr:to>
      <xdr:col>8</xdr:col>
      <xdr:colOff>352425</xdr:colOff>
      <xdr:row>378</xdr:row>
      <xdr:rowOff>66675</xdr:rowOff>
    </xdr:to>
    <xdr:pic>
      <xdr:nvPicPr>
        <xdr:cNvPr id="137803" name="Picture 14">
          <a:extLst>
            <a:ext uri="{FF2B5EF4-FFF2-40B4-BE49-F238E27FC236}">
              <a16:creationId xmlns:a16="http://schemas.microsoft.com/office/drawing/2014/main" id="{00000000-0008-0000-0300-00004B1A02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95275" y="86868000"/>
          <a:ext cx="4619625" cy="395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600075</xdr:colOff>
      <xdr:row>0</xdr:row>
      <xdr:rowOff>104775</xdr:rowOff>
    </xdr:from>
    <xdr:to>
      <xdr:col>10</xdr:col>
      <xdr:colOff>333375</xdr:colOff>
      <xdr:row>2</xdr:row>
      <xdr:rowOff>85725</xdr:rowOff>
    </xdr:to>
    <xdr:pic>
      <xdr:nvPicPr>
        <xdr:cNvPr id="15" name="Picture 2">
          <a:extLst>
            <a:ext uri="{FF2B5EF4-FFF2-40B4-BE49-F238E27FC236}">
              <a16:creationId xmlns:a16="http://schemas.microsoft.com/office/drawing/2014/main" id="{817FD7FD-7854-49EB-924B-E3A6D303349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52950" y="104775"/>
          <a:ext cx="15621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78</xdr:row>
      <xdr:rowOff>19051</xdr:rowOff>
    </xdr:from>
    <xdr:to>
      <xdr:col>9</xdr:col>
      <xdr:colOff>452164</xdr:colOff>
      <xdr:row>103</xdr:row>
      <xdr:rowOff>47626</xdr:rowOff>
    </xdr:to>
    <xdr:pic>
      <xdr:nvPicPr>
        <xdr:cNvPr id="2" name="Picture 1">
          <a:extLst>
            <a:ext uri="{FF2B5EF4-FFF2-40B4-BE49-F238E27FC236}">
              <a16:creationId xmlns:a16="http://schemas.microsoft.com/office/drawing/2014/main" id="{8EDAE05F-EE9F-4836-9963-8E474E410AA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295275" y="12906376"/>
          <a:ext cx="5328964" cy="4076700"/>
        </a:xfrm>
        <a:prstGeom prst="rect">
          <a:avLst/>
        </a:prstGeom>
      </xdr:spPr>
    </xdr:pic>
    <xdr:clientData/>
  </xdr:twoCellAnchor>
  <xdr:twoCellAnchor editAs="oneCell">
    <xdr:from>
      <xdr:col>0</xdr:col>
      <xdr:colOff>76200</xdr:colOff>
      <xdr:row>20</xdr:row>
      <xdr:rowOff>9525</xdr:rowOff>
    </xdr:from>
    <xdr:to>
      <xdr:col>9</xdr:col>
      <xdr:colOff>385471</xdr:colOff>
      <xdr:row>45</xdr:row>
      <xdr:rowOff>123825</xdr:rowOff>
    </xdr:to>
    <xdr:pic>
      <xdr:nvPicPr>
        <xdr:cNvPr id="3" name="Picture 2">
          <a:extLst>
            <a:ext uri="{FF2B5EF4-FFF2-40B4-BE49-F238E27FC236}">
              <a16:creationId xmlns:a16="http://schemas.microsoft.com/office/drawing/2014/main" id="{3C786F49-139E-4FF8-BAF6-0D2DBE553A2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6200" y="3581400"/>
          <a:ext cx="5481346" cy="4162425"/>
        </a:xfrm>
        <a:prstGeom prst="rect">
          <a:avLst/>
        </a:prstGeom>
      </xdr:spPr>
    </xdr:pic>
    <xdr:clientData/>
  </xdr:twoCellAnchor>
  <xdr:twoCellAnchor editAs="oneCell">
    <xdr:from>
      <xdr:col>0</xdr:col>
      <xdr:colOff>200025</xdr:colOff>
      <xdr:row>107</xdr:row>
      <xdr:rowOff>104775</xdr:rowOff>
    </xdr:from>
    <xdr:to>
      <xdr:col>9</xdr:col>
      <xdr:colOff>376985</xdr:colOff>
      <xdr:row>139</xdr:row>
      <xdr:rowOff>66675</xdr:rowOff>
    </xdr:to>
    <xdr:pic>
      <xdr:nvPicPr>
        <xdr:cNvPr id="8" name="Picture 7">
          <a:extLst>
            <a:ext uri="{FF2B5EF4-FFF2-40B4-BE49-F238E27FC236}">
              <a16:creationId xmlns:a16="http://schemas.microsoft.com/office/drawing/2014/main" id="{57F196C1-C12E-4CC5-A19F-E4320D9F365D}"/>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00025" y="17802225"/>
          <a:ext cx="5349035" cy="5143500"/>
        </a:xfrm>
        <a:prstGeom prst="rect">
          <a:avLst/>
        </a:prstGeom>
      </xdr:spPr>
    </xdr:pic>
    <xdr:clientData/>
  </xdr:twoCellAnchor>
  <xdr:twoCellAnchor editAs="oneCell">
    <xdr:from>
      <xdr:col>0</xdr:col>
      <xdr:colOff>114300</xdr:colOff>
      <xdr:row>141</xdr:row>
      <xdr:rowOff>171450</xdr:rowOff>
    </xdr:from>
    <xdr:to>
      <xdr:col>9</xdr:col>
      <xdr:colOff>295274</xdr:colOff>
      <xdr:row>141</xdr:row>
      <xdr:rowOff>3352800</xdr:rowOff>
    </xdr:to>
    <xdr:pic>
      <xdr:nvPicPr>
        <xdr:cNvPr id="9" name="Picture 8">
          <a:extLst>
            <a:ext uri="{FF2B5EF4-FFF2-40B4-BE49-F238E27FC236}">
              <a16:creationId xmlns:a16="http://schemas.microsoft.com/office/drawing/2014/main" id="{4379E09D-F9EB-41BC-A7A8-296231E2874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14300" y="23374350"/>
          <a:ext cx="5353049" cy="3181350"/>
        </a:xfrm>
        <a:prstGeom prst="rect">
          <a:avLst/>
        </a:prstGeom>
      </xdr:spPr>
    </xdr:pic>
    <xdr:clientData/>
  </xdr:twoCellAnchor>
  <xdr:twoCellAnchor editAs="oneCell">
    <xdr:from>
      <xdr:col>0</xdr:col>
      <xdr:colOff>104775</xdr:colOff>
      <xdr:row>144</xdr:row>
      <xdr:rowOff>47625</xdr:rowOff>
    </xdr:from>
    <xdr:to>
      <xdr:col>9</xdr:col>
      <xdr:colOff>323850</xdr:colOff>
      <xdr:row>175</xdr:row>
      <xdr:rowOff>105484</xdr:rowOff>
    </xdr:to>
    <xdr:pic>
      <xdr:nvPicPr>
        <xdr:cNvPr id="10" name="Picture 9">
          <a:extLst>
            <a:ext uri="{FF2B5EF4-FFF2-40B4-BE49-F238E27FC236}">
              <a16:creationId xmlns:a16="http://schemas.microsoft.com/office/drawing/2014/main" id="{3AE6CE79-04D7-4069-836D-F319DA1A7B97}"/>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04775" y="27079575"/>
          <a:ext cx="5391150" cy="5077534"/>
        </a:xfrm>
        <a:prstGeom prst="rect">
          <a:avLst/>
        </a:prstGeom>
      </xdr:spPr>
    </xdr:pic>
    <xdr:clientData/>
  </xdr:twoCellAnchor>
  <xdr:twoCellAnchor editAs="oneCell">
    <xdr:from>
      <xdr:col>1</xdr:col>
      <xdr:colOff>0</xdr:colOff>
      <xdr:row>181</xdr:row>
      <xdr:rowOff>85724</xdr:rowOff>
    </xdr:from>
    <xdr:to>
      <xdr:col>9</xdr:col>
      <xdr:colOff>239311</xdr:colOff>
      <xdr:row>211</xdr:row>
      <xdr:rowOff>76199</xdr:rowOff>
    </xdr:to>
    <xdr:pic>
      <xdr:nvPicPr>
        <xdr:cNvPr id="11" name="Picture 10">
          <a:extLst>
            <a:ext uri="{FF2B5EF4-FFF2-40B4-BE49-F238E27FC236}">
              <a16:creationId xmlns:a16="http://schemas.microsoft.com/office/drawing/2014/main" id="{41CF9780-90E6-4848-B69D-F80FD978B97E}"/>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295275" y="33270824"/>
          <a:ext cx="5116111" cy="4848225"/>
        </a:xfrm>
        <a:prstGeom prst="rect">
          <a:avLst/>
        </a:prstGeom>
      </xdr:spPr>
    </xdr:pic>
    <xdr:clientData/>
  </xdr:twoCellAnchor>
  <xdr:twoCellAnchor editAs="oneCell">
    <xdr:from>
      <xdr:col>0</xdr:col>
      <xdr:colOff>276225</xdr:colOff>
      <xdr:row>213</xdr:row>
      <xdr:rowOff>123825</xdr:rowOff>
    </xdr:from>
    <xdr:to>
      <xdr:col>8</xdr:col>
      <xdr:colOff>361949</xdr:colOff>
      <xdr:row>240</xdr:row>
      <xdr:rowOff>57150</xdr:rowOff>
    </xdr:to>
    <xdr:pic>
      <xdr:nvPicPr>
        <xdr:cNvPr id="12" name="Picture 11">
          <a:extLst>
            <a:ext uri="{FF2B5EF4-FFF2-40B4-BE49-F238E27FC236}">
              <a16:creationId xmlns:a16="http://schemas.microsoft.com/office/drawing/2014/main" id="{192ED027-1B7F-4D00-8D7C-05509E30C313}"/>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276225" y="38490525"/>
          <a:ext cx="4648199" cy="4305300"/>
        </a:xfrm>
        <a:prstGeom prst="rect">
          <a:avLst/>
        </a:prstGeom>
      </xdr:spPr>
    </xdr:pic>
    <xdr:clientData/>
  </xdr:twoCellAnchor>
  <xdr:twoCellAnchor editAs="oneCell">
    <xdr:from>
      <xdr:col>1</xdr:col>
      <xdr:colOff>9526</xdr:colOff>
      <xdr:row>243</xdr:row>
      <xdr:rowOff>57150</xdr:rowOff>
    </xdr:from>
    <xdr:to>
      <xdr:col>8</xdr:col>
      <xdr:colOff>476250</xdr:colOff>
      <xdr:row>270</xdr:row>
      <xdr:rowOff>57150</xdr:rowOff>
    </xdr:to>
    <xdr:pic>
      <xdr:nvPicPr>
        <xdr:cNvPr id="13" name="Picture 12">
          <a:extLst>
            <a:ext uri="{FF2B5EF4-FFF2-40B4-BE49-F238E27FC236}">
              <a16:creationId xmlns:a16="http://schemas.microsoft.com/office/drawing/2014/main" id="{A5C33271-FF07-4DE6-8A56-083EAC36468C}"/>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304801" y="43281600"/>
          <a:ext cx="4733924" cy="4371975"/>
        </a:xfrm>
        <a:prstGeom prst="rect">
          <a:avLst/>
        </a:prstGeom>
      </xdr:spPr>
    </xdr:pic>
    <xdr:clientData/>
  </xdr:twoCellAnchor>
  <xdr:twoCellAnchor editAs="oneCell">
    <xdr:from>
      <xdr:col>1</xdr:col>
      <xdr:colOff>0</xdr:colOff>
      <xdr:row>318</xdr:row>
      <xdr:rowOff>76200</xdr:rowOff>
    </xdr:from>
    <xdr:to>
      <xdr:col>9</xdr:col>
      <xdr:colOff>323850</xdr:colOff>
      <xdr:row>349</xdr:row>
      <xdr:rowOff>118269</xdr:rowOff>
    </xdr:to>
    <xdr:pic>
      <xdr:nvPicPr>
        <xdr:cNvPr id="4" name="Picture 3">
          <a:extLst>
            <a:ext uri="{FF2B5EF4-FFF2-40B4-BE49-F238E27FC236}">
              <a16:creationId xmlns:a16="http://schemas.microsoft.com/office/drawing/2014/main" id="{5ADA0746-1367-46B5-AE25-0BAAAA526935}"/>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295275" y="55445025"/>
          <a:ext cx="5200650" cy="506174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50</xdr:row>
      <xdr:rowOff>28575</xdr:rowOff>
    </xdr:from>
    <xdr:to>
      <xdr:col>1</xdr:col>
      <xdr:colOff>2743200</xdr:colOff>
      <xdr:row>73</xdr:row>
      <xdr:rowOff>152400</xdr:rowOff>
    </xdr:to>
    <xdr:pic>
      <xdr:nvPicPr>
        <xdr:cNvPr id="138570" name="Picture 3">
          <a:extLst>
            <a:ext uri="{FF2B5EF4-FFF2-40B4-BE49-F238E27FC236}">
              <a16:creationId xmlns:a16="http://schemas.microsoft.com/office/drawing/2014/main" id="{00000000-0008-0000-0400-00004A1D02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9363075"/>
          <a:ext cx="3248025" cy="421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314326</xdr:colOff>
      <xdr:row>83</xdr:row>
      <xdr:rowOff>0</xdr:rowOff>
    </xdr:from>
    <xdr:to>
      <xdr:col>1</xdr:col>
      <xdr:colOff>2609851</xdr:colOff>
      <xdr:row>105</xdr:row>
      <xdr:rowOff>142875</xdr:rowOff>
    </xdr:to>
    <xdr:pic>
      <xdr:nvPicPr>
        <xdr:cNvPr id="138571" name="Picture 4">
          <a:extLst>
            <a:ext uri="{FF2B5EF4-FFF2-40B4-BE49-F238E27FC236}">
              <a16:creationId xmlns:a16="http://schemas.microsoft.com/office/drawing/2014/main" id="{00000000-0008-0000-0400-00004B1D02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4326" y="12849225"/>
          <a:ext cx="2895600" cy="3781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13</xdr:row>
      <xdr:rowOff>66675</xdr:rowOff>
    </xdr:from>
    <xdr:to>
      <xdr:col>1</xdr:col>
      <xdr:colOff>5314950</xdr:colOff>
      <xdr:row>35</xdr:row>
      <xdr:rowOff>142875</xdr:rowOff>
    </xdr:to>
    <xdr:pic>
      <xdr:nvPicPr>
        <xdr:cNvPr id="138572" name="Picture 6">
          <a:extLst>
            <a:ext uri="{FF2B5EF4-FFF2-40B4-BE49-F238E27FC236}">
              <a16:creationId xmlns:a16="http://schemas.microsoft.com/office/drawing/2014/main" id="{00000000-0008-0000-0400-00004C1D02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57300" y="2952750"/>
          <a:ext cx="4657725" cy="3638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1447800</xdr:colOff>
      <xdr:row>31</xdr:row>
      <xdr:rowOff>9525</xdr:rowOff>
    </xdr:from>
    <xdr:to>
      <xdr:col>1</xdr:col>
      <xdr:colOff>4210050</xdr:colOff>
      <xdr:row>47</xdr:row>
      <xdr:rowOff>133350</xdr:rowOff>
    </xdr:to>
    <xdr:pic>
      <xdr:nvPicPr>
        <xdr:cNvPr id="138573" name="Picture 7">
          <a:extLst>
            <a:ext uri="{FF2B5EF4-FFF2-40B4-BE49-F238E27FC236}">
              <a16:creationId xmlns:a16="http://schemas.microsoft.com/office/drawing/2014/main" id="{00000000-0008-0000-0400-00004D1D02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47875" y="5810250"/>
          <a:ext cx="2762250" cy="2714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3162300</xdr:colOff>
      <xdr:row>50</xdr:row>
      <xdr:rowOff>133350</xdr:rowOff>
    </xdr:from>
    <xdr:to>
      <xdr:col>1</xdr:col>
      <xdr:colOff>6086475</xdr:colOff>
      <xdr:row>73</xdr:row>
      <xdr:rowOff>57150</xdr:rowOff>
    </xdr:to>
    <xdr:pic>
      <xdr:nvPicPr>
        <xdr:cNvPr id="138574" name="Picture 13">
          <a:extLst>
            <a:ext uri="{FF2B5EF4-FFF2-40B4-BE49-F238E27FC236}">
              <a16:creationId xmlns:a16="http://schemas.microsoft.com/office/drawing/2014/main" id="{00000000-0008-0000-0400-00004E1D02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62375" y="9467850"/>
          <a:ext cx="2924175" cy="401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1714500</xdr:colOff>
      <xdr:row>62</xdr:row>
      <xdr:rowOff>104775</xdr:rowOff>
    </xdr:from>
    <xdr:to>
      <xdr:col>1</xdr:col>
      <xdr:colOff>4133850</xdr:colOff>
      <xdr:row>66</xdr:row>
      <xdr:rowOff>2</xdr:rowOff>
    </xdr:to>
    <xdr:cxnSp macro="">
      <xdr:nvCxnSpPr>
        <xdr:cNvPr id="8" name="Elbow Connector 7">
          <a:extLst>
            <a:ext uri="{FF2B5EF4-FFF2-40B4-BE49-F238E27FC236}">
              <a16:creationId xmlns:a16="http://schemas.microsoft.com/office/drawing/2014/main" id="{00000000-0008-0000-0400-000008000000}"/>
            </a:ext>
          </a:extLst>
        </xdr:cNvPr>
        <xdr:cNvCxnSpPr/>
      </xdr:nvCxnSpPr>
      <xdr:spPr bwMode="auto">
        <a:xfrm flipV="1">
          <a:off x="2314575" y="11487150"/>
          <a:ext cx="2419350" cy="809627"/>
        </a:xfrm>
        <a:prstGeom prst="bentConnector3">
          <a:avLst>
            <a:gd name="adj1" fmla="val 50000"/>
          </a:avLst>
        </a:prstGeom>
        <a:ln>
          <a:tailEnd type="triangle" w="lg" len="lg"/>
        </a:ln>
        <a:extLst/>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1</xdr:col>
      <xdr:colOff>3200400</xdr:colOff>
      <xdr:row>83</xdr:row>
      <xdr:rowOff>1</xdr:rowOff>
    </xdr:from>
    <xdr:to>
      <xdr:col>1</xdr:col>
      <xdr:colOff>6058181</xdr:colOff>
      <xdr:row>105</xdr:row>
      <xdr:rowOff>19051</xdr:rowOff>
    </xdr:to>
    <xdr:pic>
      <xdr:nvPicPr>
        <xdr:cNvPr id="138576" name="Picture 15">
          <a:extLst>
            <a:ext uri="{FF2B5EF4-FFF2-40B4-BE49-F238E27FC236}">
              <a16:creationId xmlns:a16="http://schemas.microsoft.com/office/drawing/2014/main" id="{00000000-0008-0000-0400-0000501D02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800475" y="13306426"/>
          <a:ext cx="2857781" cy="3657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2295525</xdr:colOff>
      <xdr:row>96</xdr:row>
      <xdr:rowOff>152400</xdr:rowOff>
    </xdr:from>
    <xdr:to>
      <xdr:col>1</xdr:col>
      <xdr:colOff>5353050</xdr:colOff>
      <xdr:row>99</xdr:row>
      <xdr:rowOff>66677</xdr:rowOff>
    </xdr:to>
    <xdr:cxnSp macro="">
      <xdr:nvCxnSpPr>
        <xdr:cNvPr id="9" name="Elbow Connector 8">
          <a:extLst>
            <a:ext uri="{FF2B5EF4-FFF2-40B4-BE49-F238E27FC236}">
              <a16:creationId xmlns:a16="http://schemas.microsoft.com/office/drawing/2014/main" id="{00000000-0008-0000-0400-000009000000}"/>
            </a:ext>
          </a:extLst>
        </xdr:cNvPr>
        <xdr:cNvCxnSpPr/>
      </xdr:nvCxnSpPr>
      <xdr:spPr bwMode="auto">
        <a:xfrm flipV="1">
          <a:off x="2895600" y="16821150"/>
          <a:ext cx="3057525" cy="438152"/>
        </a:xfrm>
        <a:prstGeom prst="bentConnector3">
          <a:avLst>
            <a:gd name="adj1" fmla="val 17290"/>
          </a:avLst>
        </a:prstGeom>
        <a:ln>
          <a:tailEnd type="triangle" w="lg" len="lg"/>
        </a:ln>
        <a:extLst/>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5524500</xdr:colOff>
      <xdr:row>18</xdr:row>
      <xdr:rowOff>104775</xdr:rowOff>
    </xdr:from>
    <xdr:to>
      <xdr:col>2</xdr:col>
      <xdr:colOff>497681</xdr:colOff>
      <xdr:row>30</xdr:row>
      <xdr:rowOff>42864</xdr:rowOff>
    </xdr:to>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6124575" y="3800475"/>
          <a:ext cx="1231106" cy="18811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1"/>
            <a:t>OR</a:t>
          </a:r>
        </a:p>
        <a:p>
          <a:pPr algn="ctr"/>
          <a:r>
            <a:rPr lang="en-US" sz="1100"/>
            <a:t>If</a:t>
          </a:r>
          <a:r>
            <a:rPr lang="en-US" sz="1100" baseline="0"/>
            <a:t> you only have a COMcheck generated PDF file and a program such as Adobe Acrobat (not Adobe Reader)  you can save the file as a .RTF file</a:t>
          </a:r>
          <a:endParaRPr lang="en-US" sz="1100"/>
        </a:p>
      </xdr:txBody>
    </xdr:sp>
    <xdr:clientData/>
  </xdr:twoCellAnchor>
  <xdr:twoCellAnchor editAs="oneCell">
    <xdr:from>
      <xdr:col>3</xdr:col>
      <xdr:colOff>0</xdr:colOff>
      <xdr:row>13</xdr:row>
      <xdr:rowOff>0</xdr:rowOff>
    </xdr:from>
    <xdr:to>
      <xdr:col>10</xdr:col>
      <xdr:colOff>361950</xdr:colOff>
      <xdr:row>40</xdr:row>
      <xdr:rowOff>95250</xdr:rowOff>
    </xdr:to>
    <xdr:pic>
      <xdr:nvPicPr>
        <xdr:cNvPr id="138579" name="Picture 2">
          <a:extLst>
            <a:ext uri="{FF2B5EF4-FFF2-40B4-BE49-F238E27FC236}">
              <a16:creationId xmlns:a16="http://schemas.microsoft.com/office/drawing/2014/main" id="{00000000-0008-0000-0400-0000531D02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t="43" r="23071" b="42300"/>
        <a:stretch>
          <a:fillRect/>
        </a:stretch>
      </xdr:blipFill>
      <xdr:spPr bwMode="auto">
        <a:xfrm>
          <a:off x="7467600" y="2771775"/>
          <a:ext cx="4619625" cy="446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76200</xdr:colOff>
      <xdr:row>0</xdr:row>
      <xdr:rowOff>28575</xdr:rowOff>
    </xdr:from>
    <xdr:to>
      <xdr:col>10</xdr:col>
      <xdr:colOff>419100</xdr:colOff>
      <xdr:row>2</xdr:row>
      <xdr:rowOff>9525</xdr:rowOff>
    </xdr:to>
    <xdr:pic>
      <xdr:nvPicPr>
        <xdr:cNvPr id="13" name="Picture 2">
          <a:extLst>
            <a:ext uri="{FF2B5EF4-FFF2-40B4-BE49-F238E27FC236}">
              <a16:creationId xmlns:a16="http://schemas.microsoft.com/office/drawing/2014/main" id="{154FAFA1-7458-49BD-855C-8772B1271974}"/>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582275" y="28575"/>
          <a:ext cx="156210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val="00000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91440" tIns="45720" rIns="91440" bIns="45720" upright="1"/>
      <a:lstStyle/>
    </a:spDef>
    <a:lnDef>
      <a:spPr bwMode="auto">
        <a:xfrm>
          <a:off x="0" y="0"/>
          <a:ext cx="1" cy="1"/>
        </a:xfrm>
        <a:custGeom>
          <a:avLst/>
          <a:gdLst/>
          <a:ahLst/>
          <a:cxnLst/>
          <a:rect l="0" t="0" r="0" b="0"/>
          <a:pathLst/>
        </a:custGeom>
        <a:noFill/>
        <a:ln>
          <a:noFill/>
        </a:ln>
        <a:effectLst/>
        <a:extLst>
          <a:ext uri="{909E8E84-426E-40DD-AFC4-6F175D3DCCD1}">
            <a14:hiddenFill xmlns:a14="http://schemas.microsoft.com/office/drawing/2010/main">
              <a:solidFill>
                <a:srgbClr val="00000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91440" tIns="45720" rIns="91440" bIns="45720" upright="1"/>
      <a:lstStyle/>
    </a:lnDef>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es@uesaz.com"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designlights.org/search/" TargetMode="External"/><Relationship Id="rId7" Type="http://schemas.openxmlformats.org/officeDocument/2006/relationships/comments" Target="../comments1.xml"/><Relationship Id="rId2" Type="http://schemas.openxmlformats.org/officeDocument/2006/relationships/hyperlink" Target="http://www.designlights.org/QPL" TargetMode="External"/><Relationship Id="rId1" Type="http://schemas.openxmlformats.org/officeDocument/2006/relationships/hyperlink" Target="http://www.energystar.gov/productfinder/" TargetMode="External"/><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designlights.org/search/" TargetMode="External"/><Relationship Id="rId7" Type="http://schemas.openxmlformats.org/officeDocument/2006/relationships/drawing" Target="../drawings/drawing4.xml"/><Relationship Id="rId2" Type="http://schemas.openxmlformats.org/officeDocument/2006/relationships/hyperlink" Target="https://www.designlights.org/lighting-controls/download-the-qpl/" TargetMode="External"/><Relationship Id="rId1" Type="http://schemas.openxmlformats.org/officeDocument/2006/relationships/hyperlink" Target="https://www.designlights.org/search/" TargetMode="External"/><Relationship Id="rId6" Type="http://schemas.openxmlformats.org/officeDocument/2006/relationships/printerSettings" Target="../printerSettings/printerSettings4.bin"/><Relationship Id="rId5" Type="http://schemas.openxmlformats.org/officeDocument/2006/relationships/hyperlink" Target="https://www.energystar.gov/productfinder/product/certified-light-fixtures" TargetMode="External"/><Relationship Id="rId4" Type="http://schemas.openxmlformats.org/officeDocument/2006/relationships/hyperlink" Target="https://www.energystar.gov/productfinder/product/certified-light-bulbs/results"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2:H13"/>
  <sheetViews>
    <sheetView workbookViewId="0">
      <selection activeCell="C10" sqref="C10"/>
    </sheetView>
  </sheetViews>
  <sheetFormatPr defaultRowHeight="12.75"/>
  <cols>
    <col min="1" max="1" width="9.140625" style="17"/>
    <col min="2" max="2" width="31" style="17" customWidth="1"/>
    <col min="3" max="3" width="15.42578125" style="17" bestFit="1" customWidth="1"/>
    <col min="4" max="4" width="42.5703125" style="17" customWidth="1"/>
    <col min="5" max="5" width="20.28515625" style="17" customWidth="1"/>
    <col min="6" max="6" width="9.140625" style="17"/>
    <col min="7" max="7" width="9.5703125" style="17" bestFit="1" customWidth="1"/>
    <col min="8" max="16384" width="9.140625" style="17"/>
  </cols>
  <sheetData>
    <row r="2" spans="2:8">
      <c r="B2" s="69" t="s">
        <v>181</v>
      </c>
      <c r="C2" s="69" t="s">
        <v>182</v>
      </c>
      <c r="D2" s="69" t="s">
        <v>183</v>
      </c>
      <c r="E2" s="69" t="s">
        <v>184</v>
      </c>
      <c r="F2" s="69"/>
      <c r="G2" s="69" t="s">
        <v>185</v>
      </c>
      <c r="H2" s="69"/>
    </row>
    <row r="3" spans="2:8" ht="178.5">
      <c r="B3" s="74" t="s">
        <v>186</v>
      </c>
      <c r="C3" s="16">
        <v>41963</v>
      </c>
      <c r="D3" s="74" t="s">
        <v>188</v>
      </c>
      <c r="E3" s="74" t="s">
        <v>187</v>
      </c>
      <c r="F3" s="74"/>
      <c r="G3" s="74"/>
      <c r="H3" s="74"/>
    </row>
    <row r="4" spans="2:8">
      <c r="B4" s="74" t="s">
        <v>231</v>
      </c>
      <c r="C4" s="16">
        <v>42046</v>
      </c>
      <c r="D4" s="74" t="s">
        <v>232</v>
      </c>
      <c r="E4" s="74" t="s">
        <v>187</v>
      </c>
      <c r="F4" s="74"/>
      <c r="G4" s="74"/>
      <c r="H4" s="70"/>
    </row>
    <row r="5" spans="2:8">
      <c r="B5" s="74" t="s">
        <v>234</v>
      </c>
      <c r="C5" s="16">
        <v>42068</v>
      </c>
      <c r="D5" s="74" t="s">
        <v>246</v>
      </c>
      <c r="E5" s="74" t="s">
        <v>187</v>
      </c>
      <c r="F5" s="74"/>
      <c r="G5" s="71"/>
      <c r="H5" s="74"/>
    </row>
    <row r="6" spans="2:8">
      <c r="B6" s="74"/>
      <c r="C6" s="16"/>
      <c r="D6" s="74"/>
      <c r="E6" s="74"/>
      <c r="F6" s="71"/>
      <c r="G6" s="71"/>
      <c r="H6" s="71"/>
    </row>
    <row r="7" spans="2:8">
      <c r="B7" s="74"/>
      <c r="C7" s="16"/>
      <c r="D7" s="74"/>
      <c r="E7" s="74"/>
      <c r="F7" s="71"/>
      <c r="G7" s="71"/>
      <c r="H7" s="71"/>
    </row>
    <row r="8" spans="2:8">
      <c r="B8" s="74"/>
      <c r="C8" s="16"/>
      <c r="D8" s="74"/>
      <c r="E8" s="74"/>
      <c r="F8" s="71"/>
      <c r="G8" s="71"/>
      <c r="H8" s="71"/>
    </row>
    <row r="9" spans="2:8">
      <c r="B9" s="74"/>
      <c r="C9" s="16"/>
      <c r="D9" s="74"/>
      <c r="E9" s="74"/>
      <c r="F9" s="71"/>
      <c r="G9" s="71"/>
      <c r="H9" s="71"/>
    </row>
    <row r="10" spans="2:8">
      <c r="B10" s="74"/>
      <c r="C10" s="16"/>
      <c r="D10" s="74"/>
      <c r="E10" s="74"/>
      <c r="F10" s="71"/>
      <c r="G10" s="71"/>
      <c r="H10" s="71"/>
    </row>
    <row r="11" spans="2:8">
      <c r="B11" s="74"/>
      <c r="C11" s="15"/>
      <c r="D11" s="74"/>
      <c r="E11" s="74"/>
      <c r="F11" s="71"/>
      <c r="G11" s="71"/>
      <c r="H11" s="71"/>
    </row>
    <row r="12" spans="2:8">
      <c r="B12" s="74"/>
      <c r="C12" s="15"/>
      <c r="D12" s="74"/>
      <c r="E12" s="74"/>
      <c r="F12" s="71"/>
      <c r="G12" s="71"/>
      <c r="H12" s="71"/>
    </row>
    <row r="13" spans="2:8">
      <c r="B13" s="74"/>
      <c r="C13" s="15"/>
      <c r="D13" s="74"/>
      <c r="E13" s="74"/>
      <c r="F13" s="71"/>
      <c r="G13" s="71"/>
      <c r="H13" s="7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4"/>
  <sheetViews>
    <sheetView topLeftCell="A40" zoomScaleNormal="100" workbookViewId="0">
      <selection activeCell="F56" sqref="F56"/>
    </sheetView>
  </sheetViews>
  <sheetFormatPr defaultColWidth="0" defaultRowHeight="12.75" zeroHeight="1"/>
  <cols>
    <col min="1" max="13" width="9.140625" style="237" customWidth="1"/>
    <col min="14" max="14" width="7.5703125" style="237" customWidth="1"/>
  </cols>
  <sheetData>
    <row r="1" spans="1:14">
      <c r="A1" s="238"/>
      <c r="B1" s="238"/>
      <c r="C1" s="238"/>
      <c r="D1" s="238"/>
      <c r="E1" s="238"/>
      <c r="F1" s="238"/>
      <c r="G1" s="238"/>
      <c r="H1" s="238"/>
      <c r="I1" s="238"/>
      <c r="J1" s="238"/>
      <c r="K1" s="238"/>
      <c r="L1" s="238"/>
      <c r="M1" s="238"/>
      <c r="N1" s="238"/>
    </row>
    <row r="2" spans="1:14">
      <c r="A2" s="238"/>
      <c r="B2" s="238"/>
      <c r="C2" s="238"/>
      <c r="D2" s="238"/>
      <c r="E2" s="238"/>
      <c r="F2" s="238"/>
      <c r="G2" s="238"/>
      <c r="H2" s="238"/>
      <c r="I2" s="238"/>
      <c r="J2" s="238"/>
      <c r="K2" s="238"/>
      <c r="L2" s="238"/>
      <c r="M2" s="238"/>
      <c r="N2" s="238"/>
    </row>
    <row r="3" spans="1:14" ht="30">
      <c r="A3" s="238"/>
      <c r="B3" s="238"/>
      <c r="C3" s="238"/>
      <c r="D3" s="238"/>
      <c r="E3" s="238"/>
      <c r="F3" s="238"/>
      <c r="G3" s="438" t="s">
        <v>112</v>
      </c>
      <c r="H3" s="438"/>
      <c r="I3" s="438"/>
      <c r="J3" s="438"/>
      <c r="K3" s="438"/>
      <c r="L3" s="438"/>
      <c r="M3" s="438"/>
      <c r="N3" s="438"/>
    </row>
    <row r="4" spans="1:14" ht="30">
      <c r="A4" s="238"/>
      <c r="B4" s="238"/>
      <c r="C4" s="238"/>
      <c r="D4" s="238"/>
      <c r="E4" s="238"/>
      <c r="F4" s="238"/>
      <c r="G4" s="439" t="s">
        <v>304</v>
      </c>
      <c r="H4" s="439"/>
      <c r="I4" s="439"/>
      <c r="J4" s="439"/>
      <c r="K4" s="439"/>
      <c r="L4" s="439"/>
      <c r="M4" s="439"/>
      <c r="N4" s="439"/>
    </row>
    <row r="5" spans="1:14" ht="30">
      <c r="A5" s="238"/>
      <c r="B5" s="238"/>
      <c r="C5" s="238"/>
      <c r="D5" s="238"/>
      <c r="E5" s="238"/>
      <c r="F5" s="238"/>
      <c r="G5" s="440" t="s">
        <v>355</v>
      </c>
      <c r="H5" s="440"/>
      <c r="I5" s="440"/>
      <c r="J5" s="440"/>
      <c r="K5" s="440"/>
      <c r="L5" s="440"/>
      <c r="M5" s="440"/>
      <c r="N5" s="440"/>
    </row>
    <row r="6" spans="1:14">
      <c r="A6" s="238"/>
      <c r="B6" s="238"/>
      <c r="C6" s="238"/>
      <c r="D6" s="238"/>
      <c r="E6" s="238"/>
      <c r="F6" s="238"/>
      <c r="G6" s="238"/>
      <c r="H6" s="238"/>
      <c r="I6" s="238"/>
      <c r="J6" s="238"/>
      <c r="K6" s="238"/>
      <c r="L6" s="238"/>
      <c r="M6" s="238"/>
      <c r="N6" s="238"/>
    </row>
    <row r="7" spans="1:14">
      <c r="A7" s="238"/>
      <c r="B7" s="441"/>
      <c r="C7" s="442"/>
      <c r="D7" s="442"/>
      <c r="E7" s="442"/>
      <c r="F7" s="442"/>
      <c r="G7" s="442"/>
      <c r="H7" s="442"/>
      <c r="I7" s="442"/>
      <c r="J7" s="442"/>
      <c r="K7" s="442"/>
      <c r="L7" s="442"/>
      <c r="M7" s="442"/>
      <c r="N7" s="238"/>
    </row>
    <row r="8" spans="1:14" ht="33.75">
      <c r="A8" s="238"/>
      <c r="B8" s="437"/>
      <c r="C8" s="437"/>
      <c r="D8" s="437"/>
      <c r="E8" s="437"/>
      <c r="F8" s="437"/>
      <c r="G8" s="437"/>
      <c r="H8" s="437"/>
      <c r="I8" s="437"/>
      <c r="J8" s="437"/>
      <c r="K8" s="437"/>
      <c r="L8" s="437"/>
      <c r="M8" s="437"/>
      <c r="N8" s="238"/>
    </row>
    <row r="9" spans="1:14" ht="33.75">
      <c r="A9" s="238"/>
      <c r="B9" s="437" t="s">
        <v>107</v>
      </c>
      <c r="C9" s="437"/>
      <c r="D9" s="437"/>
      <c r="E9" s="437"/>
      <c r="F9" s="437"/>
      <c r="G9" s="437"/>
      <c r="H9" s="437"/>
      <c r="I9" s="437"/>
      <c r="J9" s="437"/>
      <c r="K9" s="437"/>
      <c r="L9" s="437"/>
      <c r="M9" s="437"/>
      <c r="N9" s="238"/>
    </row>
    <row r="10" spans="1:14" ht="33.75">
      <c r="A10" s="238"/>
      <c r="B10" s="437" t="s">
        <v>354</v>
      </c>
      <c r="C10" s="437"/>
      <c r="D10" s="437"/>
      <c r="E10" s="437"/>
      <c r="F10" s="437"/>
      <c r="G10" s="437"/>
      <c r="H10" s="437"/>
      <c r="I10" s="437"/>
      <c r="J10" s="437"/>
      <c r="K10" s="437"/>
      <c r="L10" s="437"/>
      <c r="M10" s="437"/>
      <c r="N10" s="238"/>
    </row>
    <row r="11" spans="1:14">
      <c r="A11" s="238"/>
      <c r="B11" s="245"/>
      <c r="C11" s="242"/>
      <c r="D11" s="242"/>
      <c r="E11" s="242"/>
      <c r="F11" s="242"/>
      <c r="G11" s="242"/>
      <c r="H11" s="242"/>
      <c r="I11" s="242"/>
      <c r="J11" s="242"/>
      <c r="K11" s="242"/>
      <c r="L11" s="242"/>
      <c r="M11" s="242"/>
      <c r="N11" s="238"/>
    </row>
    <row r="12" spans="1:14">
      <c r="A12" s="238"/>
      <c r="B12" s="243"/>
      <c r="C12" s="244"/>
      <c r="D12" s="244"/>
      <c r="E12" s="244"/>
      <c r="F12" s="244"/>
      <c r="G12" s="244"/>
      <c r="H12" s="244"/>
      <c r="I12" s="244"/>
      <c r="J12" s="244"/>
      <c r="K12" s="244"/>
      <c r="L12" s="244"/>
      <c r="M12" s="244"/>
      <c r="N12" s="238"/>
    </row>
    <row r="13" spans="1:14">
      <c r="A13" s="238"/>
      <c r="B13" s="243"/>
      <c r="C13" s="244"/>
      <c r="D13" s="244"/>
      <c r="E13" s="244"/>
      <c r="F13" s="244"/>
      <c r="G13" s="244"/>
      <c r="H13" s="244"/>
      <c r="I13" s="244"/>
      <c r="J13" s="244"/>
      <c r="K13" s="244"/>
      <c r="L13" s="244"/>
      <c r="M13" s="244"/>
      <c r="N13" s="238"/>
    </row>
    <row r="14" spans="1:14">
      <c r="A14" s="238"/>
      <c r="B14" s="243"/>
      <c r="C14" s="242"/>
      <c r="D14" s="242"/>
      <c r="E14" s="242"/>
      <c r="F14" s="242"/>
      <c r="G14" s="242"/>
      <c r="H14" s="242"/>
      <c r="I14" s="242"/>
      <c r="J14" s="242"/>
      <c r="K14" s="242"/>
      <c r="L14" s="242"/>
      <c r="M14" s="242"/>
      <c r="N14" s="238"/>
    </row>
    <row r="15" spans="1:14">
      <c r="A15" s="238"/>
      <c r="B15" s="244"/>
      <c r="C15" s="242"/>
      <c r="D15" s="242"/>
      <c r="E15" s="242"/>
      <c r="F15" s="242"/>
      <c r="G15" s="242"/>
      <c r="H15" s="242"/>
      <c r="I15" s="242"/>
      <c r="J15" s="242"/>
      <c r="K15" s="242"/>
      <c r="L15" s="242"/>
      <c r="M15" s="242"/>
      <c r="N15" s="238"/>
    </row>
    <row r="16" spans="1:14" ht="23.25">
      <c r="A16" s="238"/>
      <c r="B16" s="445" t="s">
        <v>303</v>
      </c>
      <c r="C16" s="445"/>
      <c r="D16" s="445"/>
      <c r="E16" s="445"/>
      <c r="F16" s="445"/>
      <c r="G16" s="445"/>
      <c r="H16" s="445"/>
      <c r="I16" s="445"/>
      <c r="J16" s="445"/>
      <c r="K16" s="445"/>
      <c r="L16" s="445"/>
      <c r="M16" s="445"/>
      <c r="N16" s="238"/>
    </row>
    <row r="17" spans="1:14">
      <c r="A17" s="238"/>
      <c r="B17" s="243"/>
      <c r="C17" s="242"/>
      <c r="D17" s="242"/>
      <c r="E17" s="242"/>
      <c r="F17" s="242"/>
      <c r="G17" s="242"/>
      <c r="H17" s="242"/>
      <c r="I17" s="242"/>
      <c r="J17" s="242"/>
      <c r="K17" s="242"/>
      <c r="L17" s="242"/>
      <c r="M17" s="242"/>
      <c r="N17" s="238"/>
    </row>
    <row r="18" spans="1:14" ht="30">
      <c r="A18" s="238"/>
      <c r="B18" s="446" t="s">
        <v>302</v>
      </c>
      <c r="C18" s="446"/>
      <c r="D18" s="446"/>
      <c r="E18" s="446"/>
      <c r="F18" s="446"/>
      <c r="G18" s="446"/>
      <c r="H18" s="446"/>
      <c r="I18" s="446"/>
      <c r="J18" s="446"/>
      <c r="K18" s="446"/>
      <c r="L18" s="446"/>
      <c r="M18" s="446"/>
      <c r="N18" s="238"/>
    </row>
    <row r="19" spans="1:14">
      <c r="A19" s="238"/>
      <c r="B19" s="238"/>
      <c r="C19" s="238"/>
      <c r="D19" s="238"/>
      <c r="E19" s="238"/>
      <c r="F19" s="238"/>
      <c r="G19" s="238"/>
      <c r="H19" s="238"/>
      <c r="I19" s="238"/>
      <c r="J19" s="238"/>
      <c r="K19" s="238"/>
      <c r="L19" s="238"/>
      <c r="M19" s="238"/>
      <c r="N19" s="238"/>
    </row>
    <row r="20" spans="1:14">
      <c r="A20" s="238"/>
      <c r="B20" s="238"/>
      <c r="C20" s="238"/>
      <c r="D20" s="238"/>
      <c r="E20" s="238"/>
      <c r="F20" s="238"/>
      <c r="G20" s="238"/>
      <c r="H20" s="238"/>
      <c r="I20" s="238"/>
      <c r="J20" s="238"/>
      <c r="K20" s="238"/>
      <c r="L20" s="238"/>
      <c r="M20" s="238"/>
      <c r="N20" s="238"/>
    </row>
    <row r="21" spans="1:14" ht="23.25">
      <c r="A21" s="238"/>
      <c r="B21" s="427" t="s">
        <v>116</v>
      </c>
      <c r="C21" s="427"/>
      <c r="D21" s="427"/>
      <c r="E21" s="427"/>
      <c r="F21" s="427"/>
      <c r="G21" s="427"/>
      <c r="H21" s="427"/>
      <c r="I21" s="427"/>
      <c r="J21" s="427"/>
      <c r="K21" s="427"/>
      <c r="L21" s="427"/>
      <c r="M21" s="427"/>
      <c r="N21" s="238"/>
    </row>
    <row r="22" spans="1:14" ht="23.25">
      <c r="A22" s="238"/>
      <c r="B22" s="427" t="s">
        <v>108</v>
      </c>
      <c r="C22" s="427"/>
      <c r="D22" s="427"/>
      <c r="E22" s="427"/>
      <c r="F22" s="427"/>
      <c r="G22" s="427"/>
      <c r="H22" s="427"/>
      <c r="I22" s="427"/>
      <c r="J22" s="427"/>
      <c r="K22" s="427"/>
      <c r="L22" s="427"/>
      <c r="M22" s="427"/>
      <c r="N22" s="238"/>
    </row>
    <row r="23" spans="1:14" ht="23.25">
      <c r="A23" s="238"/>
      <c r="B23" s="427" t="s">
        <v>109</v>
      </c>
      <c r="C23" s="427"/>
      <c r="D23" s="427"/>
      <c r="E23" s="427"/>
      <c r="F23" s="427"/>
      <c r="G23" s="427"/>
      <c r="H23" s="427"/>
      <c r="I23" s="427"/>
      <c r="J23" s="427"/>
      <c r="K23" s="427"/>
      <c r="L23" s="427"/>
      <c r="M23" s="427"/>
      <c r="N23" s="238"/>
    </row>
    <row r="24" spans="1:14">
      <c r="A24" s="238"/>
      <c r="B24" s="238"/>
      <c r="C24" s="238"/>
      <c r="D24" s="238"/>
      <c r="E24" s="238"/>
      <c r="F24" s="238"/>
      <c r="G24" s="238"/>
      <c r="H24" s="238"/>
      <c r="I24" s="238"/>
      <c r="J24" s="238"/>
      <c r="K24" s="238"/>
      <c r="L24" s="238"/>
      <c r="M24" s="238"/>
      <c r="N24" s="238"/>
    </row>
    <row r="25" spans="1:14" ht="23.25">
      <c r="A25" s="238"/>
      <c r="B25" s="427" t="s">
        <v>110</v>
      </c>
      <c r="C25" s="427"/>
      <c r="D25" s="427"/>
      <c r="E25" s="427"/>
      <c r="F25" s="427"/>
      <c r="G25" s="427"/>
      <c r="H25" s="427"/>
      <c r="I25" s="427"/>
      <c r="J25" s="427"/>
      <c r="K25" s="427"/>
      <c r="L25" s="427"/>
      <c r="M25" s="427"/>
      <c r="N25" s="238"/>
    </row>
    <row r="26" spans="1:14" ht="25.5">
      <c r="A26" s="238"/>
      <c r="B26" s="443" t="s">
        <v>301</v>
      </c>
      <c r="C26" s="444"/>
      <c r="D26" s="444"/>
      <c r="E26" s="444"/>
      <c r="F26" s="444"/>
      <c r="G26" s="444"/>
      <c r="H26" s="444"/>
      <c r="I26" s="444"/>
      <c r="J26" s="444"/>
      <c r="K26" s="444"/>
      <c r="L26" s="444"/>
      <c r="M26" s="444"/>
      <c r="N26" s="238"/>
    </row>
    <row r="27" spans="1:14">
      <c r="A27" s="238"/>
      <c r="B27" s="238"/>
      <c r="C27" s="238"/>
      <c r="D27" s="238"/>
      <c r="E27" s="238"/>
      <c r="F27" s="238"/>
      <c r="G27" s="238"/>
      <c r="H27" s="238"/>
      <c r="I27" s="238"/>
      <c r="J27" s="238"/>
      <c r="K27" s="238"/>
      <c r="L27" s="238"/>
      <c r="M27" s="238"/>
      <c r="N27" s="238"/>
    </row>
    <row r="28" spans="1:14" ht="23.25">
      <c r="A28" s="238"/>
      <c r="B28" s="427"/>
      <c r="C28" s="427"/>
      <c r="D28" s="427"/>
      <c r="E28" s="427"/>
      <c r="F28" s="427"/>
      <c r="G28" s="427"/>
      <c r="H28" s="427"/>
      <c r="I28" s="427"/>
      <c r="J28" s="427"/>
      <c r="K28" s="427"/>
      <c r="L28" s="427"/>
      <c r="M28" s="427"/>
      <c r="N28" s="238"/>
    </row>
    <row r="29" spans="1:14" ht="23.25">
      <c r="A29" s="238"/>
      <c r="B29" s="436" t="s">
        <v>333</v>
      </c>
      <c r="C29" s="436"/>
      <c r="D29" s="436"/>
      <c r="E29" s="436"/>
      <c r="F29" s="436"/>
      <c r="G29" s="436"/>
      <c r="H29" s="436"/>
      <c r="I29" s="436"/>
      <c r="J29" s="436"/>
      <c r="K29" s="436"/>
      <c r="L29" s="436"/>
      <c r="M29" s="436"/>
      <c r="N29" s="238"/>
    </row>
    <row r="30" spans="1:14" ht="13.5" thickBot="1">
      <c r="A30" s="238"/>
      <c r="B30" s="431" t="s">
        <v>373</v>
      </c>
      <c r="C30" s="431"/>
      <c r="D30" s="431"/>
      <c r="E30" s="431"/>
      <c r="F30" s="431"/>
      <c r="G30" s="431"/>
      <c r="H30" s="431"/>
      <c r="I30" s="431"/>
      <c r="J30" s="431"/>
      <c r="K30" s="431"/>
      <c r="L30" s="431"/>
      <c r="M30" s="431"/>
      <c r="N30" s="238"/>
    </row>
    <row r="31" spans="1:14">
      <c r="A31" s="238"/>
      <c r="B31" s="415" t="s">
        <v>334</v>
      </c>
      <c r="C31" s="416" t="s">
        <v>247</v>
      </c>
      <c r="D31" s="416"/>
      <c r="E31" s="416"/>
      <c r="F31" s="416"/>
      <c r="G31" s="416"/>
      <c r="H31" s="416"/>
      <c r="I31" s="416"/>
      <c r="J31" s="416"/>
      <c r="K31" s="416"/>
      <c r="L31" s="416"/>
      <c r="M31" s="417"/>
      <c r="N31" s="238"/>
    </row>
    <row r="32" spans="1:14">
      <c r="A32" s="238"/>
      <c r="B32" s="418" t="s">
        <v>335</v>
      </c>
      <c r="C32" s="434" t="s">
        <v>336</v>
      </c>
      <c r="D32" s="434"/>
      <c r="E32" s="434"/>
      <c r="F32" s="434"/>
      <c r="G32" s="434"/>
      <c r="H32" s="434"/>
      <c r="I32" s="434"/>
      <c r="J32" s="434"/>
      <c r="K32" s="434"/>
      <c r="L32" s="434"/>
      <c r="M32" s="435"/>
      <c r="N32" s="238"/>
    </row>
    <row r="33" spans="1:14">
      <c r="A33" s="238"/>
      <c r="B33" s="418" t="s">
        <v>337</v>
      </c>
      <c r="C33" s="434" t="s">
        <v>338</v>
      </c>
      <c r="D33" s="434"/>
      <c r="E33" s="434"/>
      <c r="F33" s="434"/>
      <c r="G33" s="434"/>
      <c r="H33" s="434"/>
      <c r="I33" s="434"/>
      <c r="J33" s="434"/>
      <c r="K33" s="434"/>
      <c r="L33" s="434"/>
      <c r="M33" s="435"/>
      <c r="N33" s="238"/>
    </row>
    <row r="34" spans="1:14">
      <c r="A34" s="238"/>
      <c r="B34" s="418"/>
      <c r="C34" s="434"/>
      <c r="D34" s="434"/>
      <c r="E34" s="434"/>
      <c r="F34" s="434"/>
      <c r="G34" s="434"/>
      <c r="H34" s="434"/>
      <c r="I34" s="434"/>
      <c r="J34" s="434"/>
      <c r="K34" s="434"/>
      <c r="L34" s="434"/>
      <c r="M34" s="435"/>
      <c r="N34" s="238"/>
    </row>
    <row r="35" spans="1:14">
      <c r="A35" s="238"/>
      <c r="B35" s="418" t="s">
        <v>339</v>
      </c>
      <c r="C35" s="419" t="s">
        <v>340</v>
      </c>
      <c r="D35" s="419"/>
      <c r="E35" s="419"/>
      <c r="F35" s="419"/>
      <c r="G35" s="419"/>
      <c r="H35" s="419"/>
      <c r="I35" s="419"/>
      <c r="J35" s="419"/>
      <c r="K35" s="419"/>
      <c r="L35" s="419"/>
      <c r="M35" s="420"/>
      <c r="N35" s="238"/>
    </row>
    <row r="36" spans="1:14" ht="12.75" customHeight="1">
      <c r="A36" s="238"/>
      <c r="B36" s="418" t="s">
        <v>341</v>
      </c>
      <c r="C36" s="434" t="s">
        <v>336</v>
      </c>
      <c r="D36" s="434"/>
      <c r="E36" s="434"/>
      <c r="F36" s="434"/>
      <c r="G36" s="434"/>
      <c r="H36" s="434"/>
      <c r="I36" s="434"/>
      <c r="J36" s="434"/>
      <c r="K36" s="434"/>
      <c r="L36" s="434"/>
      <c r="M36" s="435"/>
      <c r="N36" s="238"/>
    </row>
    <row r="37" spans="1:14" ht="13.5" customHeight="1">
      <c r="A37" s="238"/>
      <c r="B37" s="418" t="s">
        <v>337</v>
      </c>
      <c r="C37" s="434" t="s">
        <v>357</v>
      </c>
      <c r="D37" s="434"/>
      <c r="E37" s="434"/>
      <c r="F37" s="434"/>
      <c r="G37" s="434"/>
      <c r="H37" s="434"/>
      <c r="I37" s="434"/>
      <c r="J37" s="434"/>
      <c r="K37" s="434"/>
      <c r="L37" s="434"/>
      <c r="M37" s="435"/>
      <c r="N37" s="238"/>
    </row>
    <row r="38" spans="1:14">
      <c r="A38" s="238"/>
      <c r="B38" s="418"/>
      <c r="C38" s="422"/>
      <c r="D38" s="422"/>
      <c r="E38" s="422"/>
      <c r="F38" s="422"/>
      <c r="G38" s="422"/>
      <c r="H38" s="422"/>
      <c r="I38" s="422"/>
      <c r="J38" s="422"/>
      <c r="K38" s="422"/>
      <c r="L38" s="422"/>
      <c r="M38" s="423"/>
      <c r="N38" s="238"/>
    </row>
    <row r="39" spans="1:14">
      <c r="A39" s="238"/>
      <c r="B39" s="418" t="s">
        <v>339</v>
      </c>
      <c r="C39" s="419" t="s">
        <v>340</v>
      </c>
      <c r="D39" s="419"/>
      <c r="E39" s="419"/>
      <c r="F39" s="419"/>
      <c r="G39" s="419"/>
      <c r="H39" s="419"/>
      <c r="I39" s="419"/>
      <c r="J39" s="419"/>
      <c r="K39" s="419"/>
      <c r="L39" s="419"/>
      <c r="M39" s="420"/>
      <c r="N39" s="238"/>
    </row>
    <row r="40" spans="1:14">
      <c r="A40" s="238"/>
      <c r="B40" s="418" t="s">
        <v>341</v>
      </c>
      <c r="C40" s="434" t="s">
        <v>342</v>
      </c>
      <c r="D40" s="434"/>
      <c r="E40" s="434"/>
      <c r="F40" s="434"/>
      <c r="G40" s="434"/>
      <c r="H40" s="434"/>
      <c r="I40" s="434"/>
      <c r="J40" s="434"/>
      <c r="K40" s="434"/>
      <c r="L40" s="434"/>
      <c r="M40" s="435"/>
      <c r="N40" s="238"/>
    </row>
    <row r="41" spans="1:14" ht="12.75" customHeight="1" thickBot="1">
      <c r="A41" s="238"/>
      <c r="B41" s="421" t="s">
        <v>337</v>
      </c>
      <c r="C41" s="432" t="s">
        <v>356</v>
      </c>
      <c r="D41" s="432"/>
      <c r="E41" s="432"/>
      <c r="F41" s="432"/>
      <c r="G41" s="432"/>
      <c r="H41" s="432"/>
      <c r="I41" s="432"/>
      <c r="J41" s="432"/>
      <c r="K41" s="432"/>
      <c r="L41" s="432"/>
      <c r="M41" s="433"/>
      <c r="N41" s="238"/>
    </row>
    <row r="42" spans="1:14" ht="12.75" customHeight="1">
      <c r="A42" s="238"/>
      <c r="B42" s="427"/>
      <c r="C42" s="427"/>
      <c r="D42" s="427"/>
      <c r="E42" s="427"/>
      <c r="F42" s="427"/>
      <c r="G42" s="427"/>
      <c r="H42" s="427"/>
      <c r="I42" s="427"/>
      <c r="J42" s="427"/>
      <c r="K42" s="427"/>
      <c r="L42" s="427"/>
      <c r="M42" s="427"/>
      <c r="N42" s="238"/>
    </row>
    <row r="43" spans="1:14" ht="27">
      <c r="A43" s="238"/>
      <c r="B43" s="428"/>
      <c r="C43" s="428"/>
      <c r="D43" s="428"/>
      <c r="E43" s="428"/>
      <c r="F43" s="428"/>
      <c r="G43" s="428"/>
      <c r="H43" s="428"/>
      <c r="I43" s="428"/>
      <c r="J43" s="428"/>
      <c r="K43" s="428"/>
      <c r="L43" s="428"/>
      <c r="M43" s="428"/>
      <c r="N43" s="238"/>
    </row>
    <row r="44" spans="1:14" ht="13.5" customHeight="1">
      <c r="A44" s="238"/>
      <c r="B44" s="238"/>
      <c r="C44" s="238"/>
      <c r="D44" s="238"/>
      <c r="E44" s="238"/>
      <c r="F44" s="238"/>
      <c r="G44" s="238"/>
      <c r="H44" s="238"/>
      <c r="I44" s="238"/>
      <c r="J44" s="238"/>
      <c r="K44" s="238"/>
      <c r="L44" s="238"/>
      <c r="M44" s="238"/>
      <c r="N44" s="238"/>
    </row>
    <row r="45" spans="1:14" ht="15.75">
      <c r="A45" s="238"/>
      <c r="B45" s="238"/>
      <c r="C45" s="238"/>
      <c r="D45" s="241" t="s">
        <v>300</v>
      </c>
      <c r="E45" s="239"/>
      <c r="F45" s="239"/>
      <c r="G45" s="239"/>
      <c r="H45" s="239"/>
      <c r="I45" s="239"/>
      <c r="J45" s="239"/>
      <c r="K45" s="239"/>
      <c r="L45" s="238"/>
      <c r="M45" s="238"/>
      <c r="N45" s="238"/>
    </row>
    <row r="46" spans="1:14" ht="14.25">
      <c r="A46" s="238"/>
      <c r="B46" s="238"/>
      <c r="C46" s="238"/>
      <c r="D46" s="240" t="s">
        <v>299</v>
      </c>
      <c r="E46" s="239"/>
      <c r="F46" s="239"/>
      <c r="G46" s="239"/>
      <c r="H46" s="239"/>
      <c r="I46" s="239"/>
      <c r="J46" s="239"/>
      <c r="K46" s="239"/>
      <c r="L46" s="238"/>
      <c r="M46" s="238"/>
      <c r="N46" s="238"/>
    </row>
    <row r="47" spans="1:14" ht="14.25">
      <c r="A47" s="238"/>
      <c r="B47" s="238"/>
      <c r="C47" s="238"/>
      <c r="D47" s="240" t="s">
        <v>298</v>
      </c>
      <c r="E47" s="239"/>
      <c r="F47" s="239"/>
      <c r="G47" s="239"/>
      <c r="H47" s="239"/>
      <c r="I47" s="239"/>
      <c r="J47" s="239"/>
      <c r="K47" s="239"/>
      <c r="L47" s="238"/>
      <c r="M47" s="238"/>
      <c r="N47" s="238"/>
    </row>
    <row r="48" spans="1:14" ht="14.25">
      <c r="A48" s="238"/>
      <c r="B48" s="238"/>
      <c r="C48" s="238"/>
      <c r="D48" s="240" t="s">
        <v>297</v>
      </c>
      <c r="E48" s="239"/>
      <c r="F48" s="239"/>
      <c r="G48" s="239"/>
      <c r="H48" s="239"/>
      <c r="I48" s="239"/>
      <c r="J48" s="239"/>
      <c r="K48" s="239"/>
      <c r="L48" s="238"/>
      <c r="M48" s="238"/>
      <c r="N48" s="238"/>
    </row>
    <row r="49" spans="1:14" ht="14.25">
      <c r="A49" s="238"/>
      <c r="B49" s="238"/>
      <c r="C49" s="238"/>
      <c r="D49" s="240" t="s">
        <v>296</v>
      </c>
      <c r="E49" s="239"/>
      <c r="F49" s="239"/>
      <c r="G49" s="239"/>
      <c r="H49" s="239"/>
      <c r="I49" s="239"/>
      <c r="J49" s="239"/>
      <c r="K49" s="239"/>
      <c r="L49" s="238"/>
      <c r="M49" s="238"/>
      <c r="N49" s="238"/>
    </row>
    <row r="50" spans="1:14">
      <c r="A50" s="238"/>
      <c r="B50" s="238"/>
      <c r="C50" s="238"/>
      <c r="D50" s="238"/>
      <c r="E50" s="238"/>
      <c r="F50" s="238"/>
      <c r="G50" s="238"/>
      <c r="H50" s="238"/>
      <c r="I50" s="238"/>
      <c r="J50" s="238"/>
      <c r="K50" s="238"/>
      <c r="L50" s="238"/>
      <c r="M50" s="238"/>
      <c r="N50" s="238"/>
    </row>
    <row r="51" spans="1:14">
      <c r="A51" s="238"/>
      <c r="B51" s="238"/>
      <c r="C51" s="429" t="s">
        <v>372</v>
      </c>
      <c r="D51" s="430"/>
      <c r="E51" s="430"/>
      <c r="F51" s="430"/>
      <c r="G51" s="430"/>
      <c r="H51" s="430"/>
      <c r="I51" s="430"/>
      <c r="J51" s="430"/>
      <c r="K51" s="430"/>
      <c r="L51" s="430"/>
      <c r="M51" s="238"/>
      <c r="N51" s="238"/>
    </row>
    <row r="52" spans="1:14">
      <c r="A52" s="238"/>
      <c r="B52" s="238"/>
      <c r="C52" s="238"/>
      <c r="D52" s="238"/>
      <c r="E52" s="238"/>
      <c r="F52" s="238"/>
      <c r="G52" s="238"/>
      <c r="H52" s="238"/>
      <c r="I52" s="238"/>
      <c r="J52" s="238"/>
      <c r="K52" s="238"/>
      <c r="L52" s="238"/>
      <c r="M52" s="238"/>
      <c r="N52" s="238"/>
    </row>
    <row r="53" spans="1:14">
      <c r="A53" s="238"/>
      <c r="B53" s="238"/>
      <c r="C53" s="238"/>
      <c r="D53" s="238"/>
      <c r="E53" s="238"/>
      <c r="F53" s="238"/>
      <c r="G53" s="238"/>
      <c r="H53" s="238"/>
      <c r="I53" s="238"/>
      <c r="J53" s="238"/>
      <c r="K53" s="238"/>
      <c r="L53" s="238"/>
      <c r="M53" s="238"/>
      <c r="N53" s="238"/>
    </row>
    <row r="54" spans="1:14">
      <c r="A54" s="238"/>
      <c r="B54" s="238"/>
      <c r="C54" s="238"/>
      <c r="D54" s="238"/>
      <c r="E54" s="238"/>
      <c r="F54" s="238"/>
      <c r="G54" s="238"/>
      <c r="H54" s="238"/>
      <c r="I54" s="238"/>
      <c r="J54" s="238"/>
      <c r="K54" s="238"/>
      <c r="L54" s="238"/>
      <c r="M54" s="238"/>
      <c r="N54" s="238"/>
    </row>
    <row r="55" spans="1:14">
      <c r="A55" s="430"/>
      <c r="B55" s="430"/>
      <c r="C55" s="430"/>
      <c r="D55" s="430"/>
      <c r="E55" s="430"/>
      <c r="F55" s="430"/>
      <c r="G55" s="430"/>
      <c r="H55" s="430"/>
      <c r="I55" s="430"/>
      <c r="J55" s="430"/>
      <c r="K55" s="430"/>
      <c r="L55" s="430"/>
      <c r="M55" s="430"/>
      <c r="N55" s="430"/>
    </row>
    <row r="56" spans="1:14">
      <c r="A56" s="238"/>
      <c r="B56" s="238"/>
      <c r="C56" s="238"/>
      <c r="D56" s="238"/>
      <c r="E56" s="238"/>
      <c r="F56" s="238"/>
      <c r="G56" s="238"/>
      <c r="H56" s="238"/>
      <c r="I56" s="238"/>
      <c r="J56" s="238"/>
      <c r="K56" s="238"/>
      <c r="L56" s="238"/>
      <c r="M56" s="238"/>
      <c r="N56" s="238"/>
    </row>
    <row r="57" spans="1:14" hidden="1"/>
    <row r="58" spans="1:14" hidden="1"/>
    <row r="59" spans="1:14" hidden="1"/>
    <row r="60" spans="1:14" hidden="1"/>
    <row r="61" spans="1:14" hidden="1"/>
    <row r="62" spans="1:14" hidden="1"/>
    <row r="63" spans="1:14" hidden="1"/>
    <row r="64" spans="1:14" hidden="1"/>
  </sheetData>
  <sheetProtection password="F209" sheet="1" objects="1" scenarios="1"/>
  <mergeCells count="27">
    <mergeCell ref="B29:M29"/>
    <mergeCell ref="B8:M8"/>
    <mergeCell ref="G3:N3"/>
    <mergeCell ref="G4:N4"/>
    <mergeCell ref="G5:N5"/>
    <mergeCell ref="B7:M7"/>
    <mergeCell ref="B22:M22"/>
    <mergeCell ref="B23:M23"/>
    <mergeCell ref="B25:M25"/>
    <mergeCell ref="B26:M26"/>
    <mergeCell ref="B28:M28"/>
    <mergeCell ref="B9:M9"/>
    <mergeCell ref="B10:M10"/>
    <mergeCell ref="B16:M16"/>
    <mergeCell ref="B18:M18"/>
    <mergeCell ref="B21:M21"/>
    <mergeCell ref="B42:M42"/>
    <mergeCell ref="B43:M43"/>
    <mergeCell ref="C51:L51"/>
    <mergeCell ref="A55:N55"/>
    <mergeCell ref="B30:M30"/>
    <mergeCell ref="C41:M41"/>
    <mergeCell ref="C32:M32"/>
    <mergeCell ref="C33:M34"/>
    <mergeCell ref="C40:M40"/>
    <mergeCell ref="C36:M36"/>
    <mergeCell ref="C37:M37"/>
  </mergeCells>
  <hyperlinks>
    <hyperlink ref="B26" r:id="rId1"/>
  </hyperlinks>
  <pageMargins left="0.7" right="0.7" top="0.75" bottom="0.75" header="0.3" footer="0.3"/>
  <pageSetup scale="73" orientation="portrait" horizontalDpi="300" verticalDpi="300"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99"/>
    <pageSetUpPr fitToPage="1"/>
  </sheetPr>
  <dimension ref="A1:BD507"/>
  <sheetViews>
    <sheetView tabSelected="1" topLeftCell="A16" zoomScaleNormal="100" zoomScaleSheetLayoutView="100" workbookViewId="0">
      <selection activeCell="I17" sqref="I17:J22"/>
    </sheetView>
  </sheetViews>
  <sheetFormatPr defaultColWidth="0" defaultRowHeight="12.75" zeroHeight="1"/>
  <cols>
    <col min="1" max="1" width="12.7109375" style="355" customWidth="1"/>
    <col min="2" max="2" width="9.140625" style="355" customWidth="1"/>
    <col min="3" max="3" width="9.28515625" style="355" customWidth="1"/>
    <col min="4" max="4" width="9.42578125" style="355" customWidth="1"/>
    <col min="5" max="5" width="34.7109375" style="355" bestFit="1" customWidth="1"/>
    <col min="6" max="6" width="17.5703125" style="355" customWidth="1"/>
    <col min="7" max="7" width="19" style="355" customWidth="1"/>
    <col min="8" max="8" width="10.5703125" style="355" customWidth="1"/>
    <col min="9" max="9" width="9.140625" style="355" customWidth="1"/>
    <col min="10" max="10" width="9.42578125" style="355" customWidth="1"/>
    <col min="11" max="11" width="8.85546875" style="355" customWidth="1"/>
    <col min="12" max="12" width="10.85546875" style="355" customWidth="1"/>
    <col min="13" max="13" width="13.140625" style="355" customWidth="1"/>
    <col min="14" max="14" width="11.28515625" style="356" customWidth="1"/>
    <col min="15" max="15" width="14.5703125" style="125" hidden="1" customWidth="1"/>
    <col min="16" max="23" width="20.140625" style="125" hidden="1" customWidth="1"/>
    <col min="24" max="24" width="14.42578125" style="125" hidden="1" customWidth="1"/>
    <col min="25" max="25" width="10.5703125" style="125" hidden="1" customWidth="1"/>
    <col min="26" max="26" width="20.85546875" style="125" hidden="1" customWidth="1"/>
    <col min="27" max="27" width="15.140625" style="125" hidden="1" customWidth="1"/>
    <col min="28" max="33" width="14.85546875" style="125" hidden="1" customWidth="1"/>
    <col min="34" max="34" width="28.7109375" style="125" hidden="1" customWidth="1"/>
    <col min="35" max="35" width="28" style="125" hidden="1" customWidth="1"/>
    <col min="36" max="38" width="22.5703125" style="125" hidden="1" customWidth="1"/>
    <col min="39" max="39" width="24.5703125" style="125" hidden="1" customWidth="1"/>
    <col min="40" max="40" width="23.28515625" style="125" hidden="1" customWidth="1"/>
    <col min="41" max="41" width="19" style="286" hidden="1" customWidth="1"/>
    <col min="42" max="42" width="26.140625" style="286" hidden="1" customWidth="1"/>
    <col min="43" max="43" width="18.28515625" style="286" hidden="1" customWidth="1"/>
    <col min="44" max="44" width="20.28515625" style="286" hidden="1" customWidth="1"/>
    <col min="45" max="45" width="19.28515625" style="286" hidden="1" customWidth="1"/>
    <col min="46" max="46" width="18.85546875" style="125" hidden="1" customWidth="1"/>
    <col min="47" max="47" width="28.85546875" style="125" hidden="1" customWidth="1"/>
    <col min="48" max="48" width="22" style="125" hidden="1" customWidth="1"/>
    <col min="49" max="49" width="28.7109375" style="125" hidden="1" customWidth="1"/>
    <col min="50" max="50" width="29.28515625" style="125" hidden="1" customWidth="1"/>
    <col min="51" max="52" width="9.140625" style="125" hidden="1" customWidth="1"/>
    <col min="53" max="53" width="18.5703125" style="125" hidden="1" customWidth="1"/>
    <col min="54" max="16384" width="9.140625" style="125" hidden="1"/>
  </cols>
  <sheetData>
    <row r="1" spans="1:45" ht="18" customHeight="1">
      <c r="A1" s="248" t="s">
        <v>305</v>
      </c>
      <c r="B1" s="246"/>
      <c r="C1" s="246"/>
      <c r="D1" s="246"/>
      <c r="E1" s="246"/>
      <c r="F1" s="246"/>
      <c r="G1" s="247"/>
      <c r="H1" s="564" t="s">
        <v>292</v>
      </c>
      <c r="I1" s="565"/>
      <c r="J1" s="565"/>
      <c r="K1" s="566"/>
      <c r="L1" s="558"/>
      <c r="M1" s="559"/>
      <c r="N1" s="560"/>
      <c r="O1" s="283"/>
      <c r="P1" s="283"/>
      <c r="Q1" s="284"/>
      <c r="R1" s="284"/>
      <c r="S1" s="284"/>
      <c r="T1" s="285"/>
      <c r="U1" s="285"/>
      <c r="V1" s="285"/>
      <c r="W1" s="285"/>
      <c r="X1" s="285"/>
      <c r="Y1" s="285"/>
      <c r="Z1" s="285"/>
      <c r="AA1" s="285"/>
      <c r="AB1" s="285"/>
      <c r="AC1" s="285"/>
      <c r="AD1" s="285"/>
      <c r="AE1" s="285"/>
      <c r="AF1" s="285"/>
      <c r="AG1" s="285"/>
      <c r="AH1" s="285"/>
      <c r="AI1" s="285"/>
      <c r="AJ1" s="285"/>
      <c r="AK1" s="285"/>
      <c r="AL1" s="285"/>
      <c r="AM1" s="285"/>
      <c r="AN1" s="285"/>
    </row>
    <row r="2" spans="1:45" ht="30.75" customHeight="1" thickBot="1">
      <c r="A2" s="598" t="s">
        <v>291</v>
      </c>
      <c r="B2" s="599"/>
      <c r="C2" s="599"/>
      <c r="D2" s="599"/>
      <c r="E2" s="599"/>
      <c r="F2" s="600" t="s">
        <v>375</v>
      </c>
      <c r="G2" s="601"/>
      <c r="H2" s="567"/>
      <c r="I2" s="568"/>
      <c r="J2" s="568"/>
      <c r="K2" s="569"/>
      <c r="L2" s="561"/>
      <c r="M2" s="562"/>
      <c r="N2" s="563"/>
      <c r="O2" s="287"/>
      <c r="P2" s="287"/>
      <c r="Q2" s="288"/>
      <c r="R2" s="288"/>
      <c r="S2" s="288"/>
      <c r="T2" s="289"/>
      <c r="U2" s="289"/>
      <c r="V2" s="289"/>
      <c r="W2" s="289"/>
      <c r="X2" s="289"/>
      <c r="Y2" s="289"/>
      <c r="Z2" s="289"/>
      <c r="AA2" s="289"/>
      <c r="AB2" s="289"/>
      <c r="AC2" s="289"/>
      <c r="AD2" s="289"/>
      <c r="AE2" s="289"/>
      <c r="AF2" s="289"/>
      <c r="AG2" s="289"/>
      <c r="AH2" s="289"/>
      <c r="AI2" s="289"/>
      <c r="AJ2" s="289"/>
      <c r="AK2" s="289"/>
      <c r="AL2" s="289"/>
      <c r="AM2" s="289"/>
      <c r="AN2" s="289"/>
    </row>
    <row r="3" spans="1:45" ht="18" customHeight="1">
      <c r="A3" s="73" t="s">
        <v>53</v>
      </c>
      <c r="B3" s="579"/>
      <c r="C3" s="579"/>
      <c r="D3" s="579"/>
      <c r="E3" s="579"/>
      <c r="F3" s="579"/>
      <c r="G3" s="579"/>
      <c r="H3" s="579"/>
      <c r="I3" s="579"/>
      <c r="J3" s="579"/>
      <c r="K3" s="578" t="s">
        <v>306</v>
      </c>
      <c r="L3" s="578"/>
      <c r="M3" s="577"/>
      <c r="N3" s="577"/>
      <c r="O3" s="290"/>
      <c r="P3" s="290"/>
      <c r="Q3" s="290"/>
      <c r="AE3" s="290"/>
      <c r="AF3" s="290"/>
    </row>
    <row r="4" spans="1:45" ht="15" customHeight="1">
      <c r="A4" s="498" t="s">
        <v>62</v>
      </c>
      <c r="B4" s="499"/>
      <c r="C4" s="499"/>
      <c r="D4" s="499"/>
      <c r="E4" s="499"/>
      <c r="F4" s="499"/>
      <c r="G4" s="499"/>
      <c r="H4" s="499"/>
      <c r="I4" s="499"/>
      <c r="J4" s="499"/>
      <c r="K4" s="499"/>
      <c r="L4" s="499"/>
      <c r="M4" s="499"/>
      <c r="N4" s="500"/>
      <c r="O4" s="291"/>
      <c r="P4" s="292"/>
      <c r="Q4" s="290"/>
      <c r="AE4" s="288"/>
      <c r="AF4" s="288"/>
    </row>
    <row r="5" spans="1:45" ht="42.75" customHeight="1">
      <c r="A5" s="571" t="s">
        <v>360</v>
      </c>
      <c r="B5" s="572"/>
      <c r="C5" s="572"/>
      <c r="D5" s="572"/>
      <c r="E5" s="572"/>
      <c r="F5" s="572"/>
      <c r="G5" s="572"/>
      <c r="H5" s="572"/>
      <c r="I5" s="572"/>
      <c r="J5" s="572"/>
      <c r="K5" s="572"/>
      <c r="L5" s="572"/>
      <c r="M5" s="572"/>
      <c r="N5" s="573"/>
      <c r="O5" s="293"/>
      <c r="P5" s="293"/>
      <c r="Q5" s="294"/>
      <c r="AE5" s="288"/>
      <c r="AF5" s="288"/>
    </row>
    <row r="6" spans="1:45" ht="33" customHeight="1">
      <c r="A6" s="583" t="s">
        <v>293</v>
      </c>
      <c r="B6" s="584"/>
      <c r="C6" s="584"/>
      <c r="D6" s="584"/>
      <c r="E6" s="584"/>
      <c r="F6" s="584"/>
      <c r="G6" s="584"/>
      <c r="H6" s="584"/>
      <c r="I6" s="584"/>
      <c r="J6" s="584"/>
      <c r="K6" s="584"/>
      <c r="L6" s="584"/>
      <c r="M6" s="584"/>
      <c r="N6" s="585"/>
      <c r="O6" s="293"/>
      <c r="P6" s="293"/>
      <c r="Q6" s="294"/>
      <c r="AE6" s="288"/>
      <c r="AF6" s="288"/>
    </row>
    <row r="7" spans="1:45" ht="30.75" customHeight="1">
      <c r="A7" s="586" t="s">
        <v>295</v>
      </c>
      <c r="B7" s="587"/>
      <c r="C7" s="587"/>
      <c r="D7" s="587"/>
      <c r="E7" s="587"/>
      <c r="F7" s="587"/>
      <c r="G7" s="587"/>
      <c r="H7" s="587"/>
      <c r="I7" s="587"/>
      <c r="J7" s="587"/>
      <c r="K7" s="587"/>
      <c r="L7" s="587"/>
      <c r="M7" s="587"/>
      <c r="N7" s="588"/>
      <c r="O7" s="293"/>
      <c r="P7" s="293"/>
      <c r="Q7" s="294"/>
      <c r="AE7" s="288"/>
      <c r="AF7" s="288"/>
    </row>
    <row r="8" spans="1:45" ht="15" customHeight="1">
      <c r="A8" s="498" t="s">
        <v>63</v>
      </c>
      <c r="B8" s="499"/>
      <c r="C8" s="499"/>
      <c r="D8" s="499"/>
      <c r="E8" s="499"/>
      <c r="F8" s="499"/>
      <c r="G8" s="499"/>
      <c r="H8" s="499"/>
      <c r="I8" s="499"/>
      <c r="J8" s="499"/>
      <c r="K8" s="499"/>
      <c r="L8" s="499"/>
      <c r="M8" s="499"/>
      <c r="N8" s="500"/>
      <c r="O8" s="291"/>
      <c r="P8" s="292"/>
      <c r="Q8" s="290"/>
      <c r="AE8" s="222"/>
      <c r="AF8" s="222"/>
    </row>
    <row r="9" spans="1:45" ht="153.75" customHeight="1">
      <c r="A9" s="580" t="s">
        <v>353</v>
      </c>
      <c r="B9" s="581"/>
      <c r="C9" s="581"/>
      <c r="D9" s="581"/>
      <c r="E9" s="581"/>
      <c r="F9" s="581"/>
      <c r="G9" s="581"/>
      <c r="H9" s="581"/>
      <c r="I9" s="581"/>
      <c r="J9" s="581"/>
      <c r="K9" s="581"/>
      <c r="L9" s="581"/>
      <c r="M9" s="581"/>
      <c r="N9" s="582"/>
      <c r="O9" s="293"/>
      <c r="P9" s="295"/>
      <c r="Q9" s="294"/>
      <c r="AE9" s="296"/>
      <c r="AF9" s="296"/>
      <c r="AI9" s="125" t="s">
        <v>223</v>
      </c>
    </row>
    <row r="10" spans="1:45" ht="12.75" customHeight="1">
      <c r="A10" s="592" t="s">
        <v>54</v>
      </c>
      <c r="B10" s="593"/>
      <c r="C10" s="593"/>
      <c r="D10" s="593"/>
      <c r="E10" s="593"/>
      <c r="F10" s="594" t="s">
        <v>313</v>
      </c>
      <c r="G10" s="594"/>
      <c r="H10" s="178"/>
      <c r="I10" s="124"/>
      <c r="J10" s="179"/>
      <c r="K10" s="179"/>
      <c r="L10" s="179"/>
      <c r="M10" s="179"/>
      <c r="N10" s="169"/>
      <c r="O10" s="297"/>
      <c r="P10" s="297"/>
      <c r="Q10" s="297"/>
      <c r="AE10" s="222"/>
      <c r="AF10" s="222"/>
    </row>
    <row r="11" spans="1:45" ht="15" customHeight="1" thickBot="1">
      <c r="A11" s="595" t="s">
        <v>284</v>
      </c>
      <c r="B11" s="596"/>
      <c r="C11" s="596"/>
      <c r="D11" s="596"/>
      <c r="E11" s="596"/>
      <c r="F11" s="597" t="s">
        <v>30</v>
      </c>
      <c r="G11" s="597"/>
      <c r="H11" s="180"/>
      <c r="I11" s="181"/>
      <c r="J11" s="181"/>
      <c r="K11" s="181"/>
      <c r="L11" s="181"/>
      <c r="M11" s="181"/>
      <c r="N11" s="169"/>
      <c r="O11" s="297"/>
      <c r="P11" s="297"/>
      <c r="Q11" s="297"/>
      <c r="AE11" s="298"/>
      <c r="AF11" s="298"/>
    </row>
    <row r="12" spans="1:45" ht="74.25" customHeight="1" thickTop="1" thickBot="1">
      <c r="A12" s="570" t="s">
        <v>91</v>
      </c>
      <c r="B12" s="570"/>
      <c r="C12" s="589" t="s">
        <v>94</v>
      </c>
      <c r="D12" s="590"/>
      <c r="E12" s="591"/>
      <c r="F12" s="570" t="s">
        <v>92</v>
      </c>
      <c r="G12" s="570"/>
      <c r="H12" s="570" t="s">
        <v>93</v>
      </c>
      <c r="I12" s="570"/>
      <c r="J12" s="570"/>
      <c r="K12" s="574" t="s">
        <v>99</v>
      </c>
      <c r="L12" s="575"/>
      <c r="M12" s="575"/>
      <c r="N12" s="576"/>
      <c r="O12" s="297"/>
      <c r="P12" s="299"/>
      <c r="Q12" s="297"/>
      <c r="AE12" s="298"/>
      <c r="AF12" s="298"/>
    </row>
    <row r="13" spans="1:45" ht="3.75" customHeight="1" thickTop="1">
      <c r="A13" s="182"/>
      <c r="B13" s="182"/>
      <c r="C13" s="182"/>
      <c r="D13" s="182"/>
      <c r="E13" s="182"/>
      <c r="F13" s="182"/>
      <c r="G13" s="182"/>
      <c r="H13" s="182"/>
      <c r="I13" s="182"/>
      <c r="J13" s="182"/>
      <c r="K13" s="183"/>
      <c r="L13" s="183"/>
      <c r="M13" s="183"/>
      <c r="N13" s="183"/>
      <c r="O13" s="297"/>
      <c r="P13" s="299"/>
      <c r="Q13" s="297"/>
      <c r="AE13" s="298"/>
      <c r="AF13" s="298"/>
    </row>
    <row r="14" spans="1:45" ht="15" customHeight="1">
      <c r="A14" s="516" t="s">
        <v>55</v>
      </c>
      <c r="B14" s="517"/>
      <c r="C14" s="517"/>
      <c r="D14" s="517"/>
      <c r="E14" s="517"/>
      <c r="F14" s="517"/>
      <c r="G14" s="517"/>
      <c r="H14" s="517"/>
      <c r="I14" s="517"/>
      <c r="J14" s="517"/>
      <c r="K14" s="517"/>
      <c r="L14" s="517"/>
      <c r="M14" s="517"/>
      <c r="N14" s="518"/>
      <c r="O14" s="291"/>
      <c r="P14" s="292"/>
      <c r="Q14" s="290"/>
      <c r="AE14" s="288"/>
      <c r="AF14" s="288"/>
      <c r="AO14" s="125"/>
      <c r="AP14" s="125"/>
      <c r="AQ14" s="125"/>
      <c r="AR14" s="125"/>
      <c r="AS14" s="125"/>
    </row>
    <row r="15" spans="1:45" ht="15" customHeight="1">
      <c r="A15" s="521" t="s">
        <v>287</v>
      </c>
      <c r="B15" s="501"/>
      <c r="C15" s="501"/>
      <c r="D15" s="501"/>
      <c r="E15" s="501"/>
      <c r="F15" s="501"/>
      <c r="G15" s="522"/>
      <c r="H15" s="501" t="s">
        <v>289</v>
      </c>
      <c r="I15" s="501"/>
      <c r="J15" s="501"/>
      <c r="K15" s="501"/>
      <c r="L15" s="501"/>
      <c r="M15" s="501"/>
      <c r="N15" s="502"/>
      <c r="O15" s="290"/>
      <c r="P15" s="290"/>
      <c r="Q15" s="290"/>
      <c r="AE15" s="290"/>
      <c r="AF15" s="290"/>
    </row>
    <row r="16" spans="1:45" ht="13.5" customHeight="1">
      <c r="A16" s="194" t="s">
        <v>24</v>
      </c>
      <c r="B16" s="194" t="s">
        <v>12</v>
      </c>
      <c r="C16" s="194" t="s">
        <v>13</v>
      </c>
      <c r="D16" s="194" t="s">
        <v>65</v>
      </c>
      <c r="E16" s="470"/>
      <c r="F16" s="471"/>
      <c r="G16" s="472"/>
      <c r="H16" s="195" t="s">
        <v>24</v>
      </c>
      <c r="I16" s="194" t="s">
        <v>12</v>
      </c>
      <c r="J16" s="194" t="s">
        <v>13</v>
      </c>
      <c r="K16" s="194" t="s">
        <v>105</v>
      </c>
      <c r="L16" s="485"/>
      <c r="M16" s="485"/>
      <c r="N16" s="196"/>
      <c r="O16" s="125" t="s">
        <v>159</v>
      </c>
      <c r="P16" s="293" t="s">
        <v>160</v>
      </c>
      <c r="Q16" s="294"/>
      <c r="AE16" s="290"/>
      <c r="AF16" s="290"/>
    </row>
    <row r="17" spans="1:47" ht="13.5" customHeight="1">
      <c r="A17" s="194" t="s">
        <v>5</v>
      </c>
      <c r="B17" s="197">
        <v>0</v>
      </c>
      <c r="C17" s="197">
        <v>0</v>
      </c>
      <c r="D17" s="198">
        <f>IF(OR($C17="",$U136=""),0,IF(V136&gt;U136, V136-U136, 24-U136+V136))</f>
        <v>24</v>
      </c>
      <c r="E17" s="215" t="s">
        <v>39</v>
      </c>
      <c r="F17" s="509">
        <v>0</v>
      </c>
      <c r="G17" s="510"/>
      <c r="H17" s="195" t="s">
        <v>5</v>
      </c>
      <c r="I17" s="197"/>
      <c r="J17" s="197"/>
      <c r="K17" s="198">
        <f>IF(OR($J17="",$U158=""),0,IF(V158&gt;U158, V158-U158, 24-U158+V158))</f>
        <v>0</v>
      </c>
      <c r="L17" s="485" t="s">
        <v>39</v>
      </c>
      <c r="M17" s="485"/>
      <c r="N17" s="199">
        <v>6</v>
      </c>
      <c r="O17" s="125">
        <f t="shared" ref="O17:P23" si="0">R168</f>
        <v>0</v>
      </c>
      <c r="P17" s="293">
        <f t="shared" si="0"/>
        <v>0</v>
      </c>
      <c r="Q17" s="294"/>
      <c r="AE17" s="290"/>
      <c r="AF17" s="290"/>
    </row>
    <row r="18" spans="1:47" ht="13.5" customHeight="1">
      <c r="A18" s="194" t="s">
        <v>6</v>
      </c>
      <c r="B18" s="197">
        <v>0</v>
      </c>
      <c r="C18" s="197">
        <v>0</v>
      </c>
      <c r="D18" s="198">
        <f>IF(OR($C18="",$U138=""),0,IF(V138&gt;U138, V138-U138, 24-U138+V138))</f>
        <v>24</v>
      </c>
      <c r="E18" s="215" t="s">
        <v>21</v>
      </c>
      <c r="F18" s="511">
        <f>F17/7</f>
        <v>0</v>
      </c>
      <c r="G18" s="512"/>
      <c r="H18" s="195" t="s">
        <v>6</v>
      </c>
      <c r="I18" s="197"/>
      <c r="J18" s="197"/>
      <c r="K18" s="198">
        <f>IF(OR($J18="",$U160=""),0,IF(V160&gt;U160, V160-U160, 24-U160+V160))</f>
        <v>0</v>
      </c>
      <c r="L18" s="485" t="s">
        <v>21</v>
      </c>
      <c r="M18" s="485"/>
      <c r="N18" s="200">
        <f>N17/7</f>
        <v>0.8571428571428571</v>
      </c>
      <c r="O18" s="125">
        <f t="shared" si="0"/>
        <v>0</v>
      </c>
      <c r="P18" s="293">
        <f t="shared" si="0"/>
        <v>0</v>
      </c>
      <c r="Q18" s="294"/>
      <c r="AE18" s="290"/>
      <c r="AF18" s="290"/>
    </row>
    <row r="19" spans="1:47" ht="13.5" customHeight="1">
      <c r="A19" s="194" t="s">
        <v>7</v>
      </c>
      <c r="B19" s="197">
        <v>0</v>
      </c>
      <c r="C19" s="197">
        <v>0</v>
      </c>
      <c r="D19" s="198">
        <f>IF(OR($C19="",$U139=""),0,IF(V139&gt;U139, V139-U139, 24-U139+V139))</f>
        <v>24</v>
      </c>
      <c r="E19" s="470"/>
      <c r="F19" s="471"/>
      <c r="G19" s="472"/>
      <c r="H19" s="195" t="s">
        <v>7</v>
      </c>
      <c r="I19" s="197"/>
      <c r="J19" s="197"/>
      <c r="K19" s="198">
        <f>IF(OR($J19="",$U161=""),0,IF(V161&gt;U161, V161-U161, 24-U161+V161))</f>
        <v>0</v>
      </c>
      <c r="L19" s="485"/>
      <c r="M19" s="485"/>
      <c r="N19" s="196"/>
      <c r="O19" s="125">
        <f t="shared" si="0"/>
        <v>0</v>
      </c>
      <c r="P19" s="293">
        <f t="shared" si="0"/>
        <v>0</v>
      </c>
      <c r="Q19" s="294"/>
      <c r="AE19" s="290"/>
      <c r="AF19" s="290"/>
    </row>
    <row r="20" spans="1:47" ht="13.5" customHeight="1">
      <c r="A20" s="194" t="s">
        <v>8</v>
      </c>
      <c r="B20" s="197">
        <v>0</v>
      </c>
      <c r="C20" s="197">
        <v>0</v>
      </c>
      <c r="D20" s="198">
        <f>IF(OR($C20="",$U140=""),0,IF(V140&gt;U140, V140-U140, 24-U140+V140))</f>
        <v>24</v>
      </c>
      <c r="E20" s="215" t="s">
        <v>23</v>
      </c>
      <c r="F20" s="511">
        <f>IF(F21&gt;0,(52.14-F18),0)</f>
        <v>52.14</v>
      </c>
      <c r="G20" s="512"/>
      <c r="H20" s="195" t="s">
        <v>8</v>
      </c>
      <c r="I20" s="197"/>
      <c r="J20" s="197"/>
      <c r="K20" s="198">
        <f>IF(OR($J20="",$U162=""),0,IF(V162&gt;U162, V162-U162, 24-U162+V162))</f>
        <v>0</v>
      </c>
      <c r="L20" s="485" t="s">
        <v>23</v>
      </c>
      <c r="M20" s="485"/>
      <c r="N20" s="201">
        <f>IF(N21&gt;0,(52.14-N18),0)</f>
        <v>0</v>
      </c>
      <c r="O20" s="125">
        <f t="shared" si="0"/>
        <v>0</v>
      </c>
      <c r="P20" s="293">
        <f t="shared" si="0"/>
        <v>0</v>
      </c>
      <c r="Q20" s="294"/>
      <c r="AE20" s="290"/>
      <c r="AF20" s="290"/>
    </row>
    <row r="21" spans="1:47" ht="13.5" customHeight="1">
      <c r="A21" s="194" t="s">
        <v>9</v>
      </c>
      <c r="B21" s="197">
        <v>0</v>
      </c>
      <c r="C21" s="197">
        <v>0</v>
      </c>
      <c r="D21" s="198">
        <f>IF(OR($C21="",$U141=""),0,IF(V141&gt;U141, V141-U141, 24-U141+V141))</f>
        <v>24</v>
      </c>
      <c r="E21" s="215" t="s">
        <v>22</v>
      </c>
      <c r="F21" s="511">
        <f>SUM(D17:D23)</f>
        <v>168</v>
      </c>
      <c r="G21" s="512"/>
      <c r="H21" s="195" t="s">
        <v>9</v>
      </c>
      <c r="I21" s="197"/>
      <c r="J21" s="197"/>
      <c r="K21" s="198">
        <f>IF(OR($J21="",$U163=""),0,IF(V163&gt;U163, V163-U163, 24-U163+V163))</f>
        <v>0</v>
      </c>
      <c r="L21" s="485" t="s">
        <v>22</v>
      </c>
      <c r="M21" s="485"/>
      <c r="N21" s="202">
        <f>SUM(K17:K23)</f>
        <v>0</v>
      </c>
      <c r="O21" s="125">
        <f t="shared" si="0"/>
        <v>0</v>
      </c>
      <c r="P21" s="293">
        <f t="shared" si="0"/>
        <v>0</v>
      </c>
      <c r="Q21" s="294"/>
      <c r="AB21" s="286"/>
      <c r="AC21" s="300"/>
      <c r="AE21" s="301"/>
      <c r="AF21" s="301"/>
      <c r="AO21" s="125"/>
      <c r="AP21" s="125"/>
      <c r="AQ21" s="125"/>
      <c r="AR21" s="125"/>
      <c r="AS21" s="125"/>
    </row>
    <row r="22" spans="1:47" ht="13.5" customHeight="1">
      <c r="A22" s="194" t="s">
        <v>10</v>
      </c>
      <c r="B22" s="197">
        <v>0</v>
      </c>
      <c r="C22" s="197">
        <v>0</v>
      </c>
      <c r="D22" s="198">
        <f>IF(OR($C22="",$U143=""),0,IF(V143&gt;U143, V143-U143, 24-U143+V143))</f>
        <v>24</v>
      </c>
      <c r="E22" s="215" t="s">
        <v>38</v>
      </c>
      <c r="F22" s="511">
        <f>F21*F20</f>
        <v>8759.52</v>
      </c>
      <c r="G22" s="512"/>
      <c r="H22" s="195" t="s">
        <v>10</v>
      </c>
      <c r="I22" s="197"/>
      <c r="J22" s="197"/>
      <c r="K22" s="198">
        <f>IF(OR($J22="",$U165=""),0,IF(V165&gt;U165, V165-U165, 24-U165+V165))</f>
        <v>0</v>
      </c>
      <c r="L22" s="485" t="s">
        <v>38</v>
      </c>
      <c r="M22" s="485"/>
      <c r="N22" s="202">
        <f>N21*N20</f>
        <v>0</v>
      </c>
      <c r="O22" s="125">
        <f t="shared" si="0"/>
        <v>0</v>
      </c>
      <c r="P22" s="293">
        <f t="shared" si="0"/>
        <v>0</v>
      </c>
      <c r="Q22" s="294"/>
      <c r="AB22" s="286"/>
      <c r="AC22" s="286"/>
      <c r="AE22" s="294"/>
      <c r="AF22" s="294"/>
      <c r="AO22" s="125"/>
      <c r="AP22" s="125"/>
      <c r="AQ22" s="125"/>
      <c r="AR22" s="125"/>
      <c r="AS22" s="125"/>
    </row>
    <row r="23" spans="1:47" ht="13.5" customHeight="1">
      <c r="A23" s="194" t="s">
        <v>11</v>
      </c>
      <c r="B23" s="197">
        <v>0</v>
      </c>
      <c r="C23" s="197">
        <v>0</v>
      </c>
      <c r="D23" s="198">
        <f>IF(OR($C23="",$U144=""),0,IF(V144&gt;U144, V144-U144, 24-U144+V144))</f>
        <v>24</v>
      </c>
      <c r="E23" s="473"/>
      <c r="F23" s="474"/>
      <c r="G23" s="475"/>
      <c r="H23" s="195" t="s">
        <v>11</v>
      </c>
      <c r="I23" s="197"/>
      <c r="J23" s="197"/>
      <c r="K23" s="198">
        <f>IF(OR($J23="",$U166=""),0,IF(V166&gt;U166, V166-U166, 24-U166+V166))</f>
        <v>0</v>
      </c>
      <c r="L23" s="481"/>
      <c r="M23" s="482"/>
      <c r="N23" s="203"/>
      <c r="O23" s="125">
        <f t="shared" si="0"/>
        <v>0</v>
      </c>
      <c r="P23" s="293">
        <f t="shared" si="0"/>
        <v>0</v>
      </c>
      <c r="Q23" s="294"/>
      <c r="AB23" s="286"/>
      <c r="AC23" s="286"/>
      <c r="AE23" s="302"/>
      <c r="AF23" s="302"/>
      <c r="AO23" s="125"/>
      <c r="AP23" s="125"/>
      <c r="AQ23" s="125"/>
      <c r="AR23" s="125"/>
      <c r="AS23" s="125"/>
      <c r="AU23" s="303"/>
    </row>
    <row r="24" spans="1:47" ht="15" customHeight="1">
      <c r="A24" s="521" t="s">
        <v>288</v>
      </c>
      <c r="B24" s="501"/>
      <c r="C24" s="501"/>
      <c r="D24" s="501"/>
      <c r="E24" s="501"/>
      <c r="F24" s="501"/>
      <c r="G24" s="522"/>
      <c r="H24" s="501" t="s">
        <v>290</v>
      </c>
      <c r="I24" s="501"/>
      <c r="J24" s="501"/>
      <c r="K24" s="501"/>
      <c r="L24" s="501"/>
      <c r="M24" s="501"/>
      <c r="N24" s="502"/>
      <c r="O24" s="293"/>
      <c r="P24" s="293"/>
      <c r="Q24" s="294"/>
      <c r="AB24" s="300"/>
      <c r="AC24" s="286"/>
      <c r="AE24" s="302"/>
      <c r="AF24" s="302"/>
      <c r="AO24" s="125"/>
      <c r="AP24" s="125"/>
      <c r="AQ24" s="125"/>
      <c r="AR24" s="125"/>
      <c r="AS24" s="125"/>
      <c r="AT24" s="303"/>
      <c r="AU24" s="303"/>
    </row>
    <row r="25" spans="1:47" ht="13.5" customHeight="1">
      <c r="A25" s="194" t="s">
        <v>24</v>
      </c>
      <c r="B25" s="194" t="s">
        <v>12</v>
      </c>
      <c r="C25" s="194" t="s">
        <v>13</v>
      </c>
      <c r="D25" s="194" t="s">
        <v>65</v>
      </c>
      <c r="E25" s="470"/>
      <c r="F25" s="471"/>
      <c r="G25" s="472"/>
      <c r="H25" s="195" t="s">
        <v>24</v>
      </c>
      <c r="I25" s="194" t="s">
        <v>12</v>
      </c>
      <c r="J25" s="194" t="s">
        <v>13</v>
      </c>
      <c r="K25" s="194" t="s">
        <v>105</v>
      </c>
      <c r="L25" s="485"/>
      <c r="M25" s="485"/>
      <c r="N25" s="196"/>
      <c r="O25" s="293"/>
      <c r="P25" s="293"/>
      <c r="Q25" s="294"/>
      <c r="AB25" s="286"/>
      <c r="AC25" s="286"/>
      <c r="AE25" s="302"/>
      <c r="AF25" s="302"/>
      <c r="AO25" s="125"/>
      <c r="AP25" s="125"/>
      <c r="AQ25" s="125"/>
      <c r="AR25" s="125"/>
      <c r="AS25" s="125"/>
      <c r="AT25" s="303"/>
      <c r="AU25" s="303"/>
    </row>
    <row r="26" spans="1:47" ht="13.5" customHeight="1">
      <c r="A26" s="194" t="s">
        <v>5</v>
      </c>
      <c r="B26" s="197"/>
      <c r="C26" s="197"/>
      <c r="D26" s="198">
        <f>IF(OR($C26="",$U180=""),0,IF(V180&gt;U180, V180-U180, 24-U180+V180))</f>
        <v>0</v>
      </c>
      <c r="E26" s="216" t="s">
        <v>39</v>
      </c>
      <c r="F26" s="509"/>
      <c r="G26" s="510"/>
      <c r="H26" s="195" t="s">
        <v>5</v>
      </c>
      <c r="I26" s="197">
        <v>0.74999999999999944</v>
      </c>
      <c r="J26" s="197">
        <v>0.24999999999999989</v>
      </c>
      <c r="K26" s="198">
        <f>IF(OR($J26="",$U202=""),0,IF(V202&gt;U202, V202-U202, 24-U202+V202))</f>
        <v>12</v>
      </c>
      <c r="L26" s="485" t="s">
        <v>39</v>
      </c>
      <c r="M26" s="485"/>
      <c r="N26" s="199"/>
      <c r="O26" s="293"/>
      <c r="P26" s="293"/>
      <c r="Q26" s="294"/>
      <c r="AB26" s="286"/>
      <c r="AC26" s="286"/>
      <c r="AE26" s="302"/>
      <c r="AF26" s="302"/>
      <c r="AO26" s="125"/>
      <c r="AP26" s="125"/>
      <c r="AQ26" s="125"/>
      <c r="AR26" s="125"/>
      <c r="AS26" s="125"/>
      <c r="AT26" s="303"/>
      <c r="AU26" s="303"/>
    </row>
    <row r="27" spans="1:47" ht="13.5" customHeight="1">
      <c r="A27" s="194" t="s">
        <v>6</v>
      </c>
      <c r="B27" s="197"/>
      <c r="C27" s="197"/>
      <c r="D27" s="198">
        <f>IF(OR($C27="",$U182=""),0,IF(V182&gt;U182, V182-U182, 24-U182+V182))</f>
        <v>0</v>
      </c>
      <c r="E27" s="217" t="s">
        <v>21</v>
      </c>
      <c r="F27" s="511">
        <f>F26/7</f>
        <v>0</v>
      </c>
      <c r="G27" s="512"/>
      <c r="H27" s="195" t="s">
        <v>6</v>
      </c>
      <c r="I27" s="197">
        <v>0.74999999999999944</v>
      </c>
      <c r="J27" s="197">
        <v>0.24999999999999989</v>
      </c>
      <c r="K27" s="198">
        <f>IF(OR($J27="",$U204=""),0,IF(V204&gt;U204, V204-U204, 24-U204+V204))</f>
        <v>12</v>
      </c>
      <c r="L27" s="485" t="s">
        <v>21</v>
      </c>
      <c r="M27" s="485"/>
      <c r="N27" s="200">
        <f>N26/7</f>
        <v>0</v>
      </c>
      <c r="O27" s="293"/>
      <c r="P27" s="293"/>
      <c r="Q27" s="294"/>
      <c r="AE27" s="302"/>
      <c r="AF27" s="302"/>
      <c r="AO27" s="125"/>
      <c r="AP27" s="125"/>
      <c r="AQ27" s="125"/>
      <c r="AR27" s="125"/>
      <c r="AS27" s="125"/>
      <c r="AT27" s="303"/>
      <c r="AU27" s="303"/>
    </row>
    <row r="28" spans="1:47" ht="13.5" customHeight="1">
      <c r="A28" s="194" t="s">
        <v>7</v>
      </c>
      <c r="B28" s="197"/>
      <c r="C28" s="197"/>
      <c r="D28" s="198">
        <f>IF(OR($C28="",$U183=""),0,IF(V183&gt;U183, V183-U183, 24-U183+V183))</f>
        <v>0</v>
      </c>
      <c r="E28" s="470"/>
      <c r="F28" s="471"/>
      <c r="G28" s="472"/>
      <c r="H28" s="195" t="s">
        <v>7</v>
      </c>
      <c r="I28" s="197">
        <v>0.74999999999999944</v>
      </c>
      <c r="J28" s="197">
        <v>0.24999999999999989</v>
      </c>
      <c r="K28" s="198">
        <f>IF(OR($J28="",$U205=""),0,IF(V205&gt;U205, V205-U205, 24-U205+V205))</f>
        <v>12</v>
      </c>
      <c r="L28" s="485"/>
      <c r="M28" s="485"/>
      <c r="N28" s="196"/>
      <c r="O28" s="293"/>
      <c r="P28" s="293"/>
      <c r="Q28" s="294"/>
      <c r="AE28" s="302"/>
      <c r="AF28" s="302"/>
      <c r="AO28" s="125"/>
      <c r="AP28" s="125"/>
      <c r="AQ28" s="125"/>
      <c r="AR28" s="125"/>
      <c r="AS28" s="125"/>
      <c r="AT28" s="303"/>
      <c r="AU28" s="303"/>
    </row>
    <row r="29" spans="1:47" ht="13.5" customHeight="1">
      <c r="A29" s="194" t="s">
        <v>8</v>
      </c>
      <c r="B29" s="197"/>
      <c r="C29" s="197"/>
      <c r="D29" s="198">
        <f>IF(OR($C29="",$U184=""),0,IF(V184&gt;U184, V184-U184, 24-U184+V184))</f>
        <v>0</v>
      </c>
      <c r="E29" s="216" t="s">
        <v>23</v>
      </c>
      <c r="F29" s="513">
        <f>IF(F30&gt;0,(52.14-F27),0)</f>
        <v>0</v>
      </c>
      <c r="G29" s="514"/>
      <c r="H29" s="195" t="s">
        <v>8</v>
      </c>
      <c r="I29" s="197">
        <v>0.74999999999999944</v>
      </c>
      <c r="J29" s="197">
        <v>0.24999999999999989</v>
      </c>
      <c r="K29" s="198">
        <f>IF(OR($J29="",$U206=""),0,IF(V206&gt;U206, V206-U206, 24-U206+V206))</f>
        <v>12</v>
      </c>
      <c r="L29" s="485" t="s">
        <v>23</v>
      </c>
      <c r="M29" s="485"/>
      <c r="N29" s="201">
        <f>IF(N30&gt;0,(52.14-N27),0)</f>
        <v>52.14</v>
      </c>
      <c r="O29" s="293"/>
      <c r="P29" s="293"/>
      <c r="Q29" s="294"/>
      <c r="AB29" s="286"/>
      <c r="AC29" s="286"/>
      <c r="AE29" s="302"/>
      <c r="AF29" s="302"/>
      <c r="AO29" s="125"/>
      <c r="AP29" s="125"/>
      <c r="AQ29" s="125"/>
      <c r="AR29" s="125"/>
      <c r="AS29" s="125"/>
      <c r="AT29" s="303"/>
      <c r="AU29" s="303"/>
    </row>
    <row r="30" spans="1:47" ht="13.5" customHeight="1">
      <c r="A30" s="194" t="s">
        <v>9</v>
      </c>
      <c r="B30" s="197"/>
      <c r="C30" s="197"/>
      <c r="D30" s="198">
        <f>IF(OR($C30="",$U185=""),0,IF(V185&gt;U185, V185-U185, 24-U185+V185))</f>
        <v>0</v>
      </c>
      <c r="E30" s="214" t="s">
        <v>22</v>
      </c>
      <c r="F30" s="513">
        <f>SUM(D26:D32)</f>
        <v>0</v>
      </c>
      <c r="G30" s="514"/>
      <c r="H30" s="195" t="s">
        <v>9</v>
      </c>
      <c r="I30" s="197">
        <v>0.74999999999999944</v>
      </c>
      <c r="J30" s="197">
        <v>0.24999999999999989</v>
      </c>
      <c r="K30" s="198">
        <f>IF(OR($J30="",$U207=""),0,IF(V207&gt;U207, V207-U207, 24-U207+V207))</f>
        <v>12</v>
      </c>
      <c r="L30" s="485" t="s">
        <v>22</v>
      </c>
      <c r="M30" s="485"/>
      <c r="N30" s="202">
        <f>SUM(K26:K32)</f>
        <v>84</v>
      </c>
      <c r="O30" s="293"/>
      <c r="P30" s="293"/>
      <c r="Q30" s="294"/>
      <c r="AE30" s="302"/>
      <c r="AF30" s="302"/>
      <c r="AO30" s="125"/>
      <c r="AP30" s="125"/>
      <c r="AQ30" s="125"/>
      <c r="AR30" s="125"/>
      <c r="AS30" s="125"/>
      <c r="AT30" s="303"/>
      <c r="AU30" s="303"/>
    </row>
    <row r="31" spans="1:47" ht="13.5" customHeight="1">
      <c r="A31" s="194" t="s">
        <v>10</v>
      </c>
      <c r="B31" s="197"/>
      <c r="C31" s="197"/>
      <c r="D31" s="198">
        <f>IF(OR($C31="",$U187=""),0,IF(V187&gt;U187, V187-U187, 24-U187+V187))</f>
        <v>0</v>
      </c>
      <c r="E31" s="214" t="s">
        <v>38</v>
      </c>
      <c r="F31" s="513">
        <f>F30*F29</f>
        <v>0</v>
      </c>
      <c r="G31" s="514"/>
      <c r="H31" s="195" t="s">
        <v>10</v>
      </c>
      <c r="I31" s="197">
        <v>0.74999999999999944</v>
      </c>
      <c r="J31" s="197">
        <v>0.24999999999999989</v>
      </c>
      <c r="K31" s="198">
        <f>IF(OR($J31="",$U209=""),0,IF(V209&gt;U209, V209-U209, 24-U209+V209))</f>
        <v>12</v>
      </c>
      <c r="L31" s="485" t="s">
        <v>38</v>
      </c>
      <c r="M31" s="485"/>
      <c r="N31" s="202">
        <f>N30*N29</f>
        <v>4379.76</v>
      </c>
      <c r="O31" s="293"/>
      <c r="P31" s="293"/>
      <c r="Q31" s="294"/>
      <c r="AE31" s="302"/>
      <c r="AF31" s="302"/>
      <c r="AO31" s="125"/>
      <c r="AP31" s="125"/>
      <c r="AQ31" s="125"/>
      <c r="AR31" s="125"/>
      <c r="AS31" s="125"/>
      <c r="AT31" s="303"/>
      <c r="AU31" s="303"/>
    </row>
    <row r="32" spans="1:47" ht="13.5" customHeight="1">
      <c r="A32" s="194" t="s">
        <v>11</v>
      </c>
      <c r="B32" s="197"/>
      <c r="C32" s="197"/>
      <c r="D32" s="198">
        <f>IF(OR($C32="",$U188=""),0,IF(V188&gt;U188, V188-U188, 24-U188+V188))</f>
        <v>0</v>
      </c>
      <c r="E32" s="473"/>
      <c r="F32" s="474"/>
      <c r="G32" s="475"/>
      <c r="H32" s="195" t="s">
        <v>11</v>
      </c>
      <c r="I32" s="197">
        <v>0.74999999999999944</v>
      </c>
      <c r="J32" s="197">
        <v>0.24999999999999989</v>
      </c>
      <c r="K32" s="198">
        <f>IF(OR($J32="",$U210=""),0,IF(V210&gt;U210, V210-U210, 24-U210+V210))</f>
        <v>12</v>
      </c>
      <c r="L32" s="481"/>
      <c r="M32" s="482"/>
      <c r="N32" s="203"/>
      <c r="O32" s="293"/>
      <c r="P32" s="293"/>
      <c r="Q32" s="294"/>
      <c r="AE32" s="302"/>
      <c r="AF32" s="302"/>
      <c r="AO32" s="125"/>
      <c r="AP32" s="125"/>
      <c r="AQ32" s="125"/>
      <c r="AR32" s="125"/>
      <c r="AS32" s="125"/>
      <c r="AT32" s="303"/>
      <c r="AU32" s="303"/>
    </row>
    <row r="33" spans="1:50" s="190" customFormat="1" ht="3.75" customHeight="1">
      <c r="A33" s="184"/>
      <c r="B33" s="185"/>
      <c r="C33" s="185"/>
      <c r="D33" s="186"/>
      <c r="E33" s="186"/>
      <c r="F33" s="186"/>
      <c r="G33" s="186"/>
      <c r="H33" s="187"/>
      <c r="I33" s="185"/>
      <c r="J33" s="185"/>
      <c r="K33" s="186"/>
      <c r="L33" s="188"/>
      <c r="M33" s="188"/>
      <c r="N33" s="189"/>
      <c r="O33" s="304"/>
      <c r="P33" s="304"/>
      <c r="Q33" s="305"/>
      <c r="AE33" s="306"/>
      <c r="AF33" s="306"/>
      <c r="AT33" s="307"/>
      <c r="AU33" s="307"/>
    </row>
    <row r="34" spans="1:50" ht="15" customHeight="1">
      <c r="A34" s="498" t="s">
        <v>163</v>
      </c>
      <c r="B34" s="499"/>
      <c r="C34" s="499"/>
      <c r="D34" s="499"/>
      <c r="E34" s="499"/>
      <c r="F34" s="499"/>
      <c r="G34" s="499"/>
      <c r="H34" s="499"/>
      <c r="I34" s="499"/>
      <c r="J34" s="499"/>
      <c r="K34" s="499"/>
      <c r="L34" s="499"/>
      <c r="M34" s="499"/>
      <c r="N34" s="500"/>
      <c r="O34" s="293"/>
      <c r="P34" s="293"/>
      <c r="Q34" s="294"/>
      <c r="R34" s="126"/>
      <c r="S34" s="126"/>
      <c r="Y34" s="302"/>
      <c r="Z34" s="302"/>
      <c r="AA34" s="302"/>
      <c r="AB34" s="302"/>
      <c r="AC34" s="302"/>
      <c r="AD34" s="302"/>
      <c r="AE34" s="302"/>
      <c r="AF34" s="302"/>
      <c r="AO34" s="125"/>
      <c r="AP34" s="125"/>
      <c r="AQ34" s="125"/>
      <c r="AR34" s="125"/>
      <c r="AS34" s="125"/>
      <c r="AT34" s="303"/>
      <c r="AU34" s="303"/>
    </row>
    <row r="35" spans="1:50" ht="14.25" customHeight="1">
      <c r="A35" s="483" t="s">
        <v>32</v>
      </c>
      <c r="B35" s="484"/>
      <c r="C35" s="519" t="s">
        <v>0</v>
      </c>
      <c r="D35" s="520"/>
      <c r="E35" s="476" t="s">
        <v>36</v>
      </c>
      <c r="F35" s="477"/>
      <c r="G35" s="477"/>
      <c r="H35" s="478"/>
      <c r="I35" s="495" t="s">
        <v>95</v>
      </c>
      <c r="J35" s="496"/>
      <c r="K35" s="496"/>
      <c r="L35" s="497"/>
      <c r="M35" s="204" t="s">
        <v>25</v>
      </c>
      <c r="N35" s="104"/>
      <c r="O35" s="293"/>
      <c r="P35" s="293"/>
      <c r="Q35" s="294"/>
      <c r="R35" s="127">
        <f>R37/1000</f>
        <v>0.08</v>
      </c>
      <c r="S35" s="127">
        <f>S37/1000</f>
        <v>9.4999999999999998E-3</v>
      </c>
      <c r="T35" s="128">
        <f>R35-S35</f>
        <v>7.0500000000000007E-2</v>
      </c>
      <c r="U35" s="125">
        <f>T35*X37</f>
        <v>617.5461600000001</v>
      </c>
      <c r="V35" s="125">
        <f>U35*(1+AA37)</f>
        <v>694.39502508706153</v>
      </c>
      <c r="Y35" s="302"/>
      <c r="Z35" s="302"/>
      <c r="AA35" s="302"/>
      <c r="AB35" s="302"/>
      <c r="AC35" s="302"/>
      <c r="AD35" s="302"/>
      <c r="AE35" s="302"/>
      <c r="AF35" s="302"/>
      <c r="AG35" s="302"/>
      <c r="AH35" s="302"/>
      <c r="AL35" s="302"/>
      <c r="AM35" s="302"/>
      <c r="AN35" s="302"/>
      <c r="AT35" s="303"/>
      <c r="AU35" s="303"/>
    </row>
    <row r="36" spans="1:50" ht="85.5" customHeight="1">
      <c r="A36" s="75" t="s">
        <v>31</v>
      </c>
      <c r="B36" s="75" t="s">
        <v>161</v>
      </c>
      <c r="C36" s="75" t="s">
        <v>285</v>
      </c>
      <c r="D36" s="76" t="s">
        <v>55</v>
      </c>
      <c r="E36" s="76" t="s">
        <v>281</v>
      </c>
      <c r="F36" s="263" t="s">
        <v>316</v>
      </c>
      <c r="G36" s="75" t="s">
        <v>352</v>
      </c>
      <c r="H36" s="75" t="s">
        <v>166</v>
      </c>
      <c r="I36" s="75" t="s">
        <v>98</v>
      </c>
      <c r="J36" s="75" t="s">
        <v>64</v>
      </c>
      <c r="K36" s="77" t="s">
        <v>294</v>
      </c>
      <c r="L36" s="77" t="s">
        <v>286</v>
      </c>
      <c r="M36" s="75" t="s">
        <v>248</v>
      </c>
      <c r="N36" s="75" t="s">
        <v>37</v>
      </c>
      <c r="O36" s="164" t="s">
        <v>253</v>
      </c>
      <c r="P36" s="164" t="s">
        <v>254</v>
      </c>
      <c r="Q36" s="164" t="s">
        <v>255</v>
      </c>
      <c r="R36" s="165" t="s">
        <v>256</v>
      </c>
      <c r="S36" s="165" t="s">
        <v>257</v>
      </c>
      <c r="T36" s="164" t="s">
        <v>258</v>
      </c>
      <c r="U36" s="164" t="s">
        <v>259</v>
      </c>
      <c r="V36" s="164" t="s">
        <v>260</v>
      </c>
      <c r="W36" s="164" t="s">
        <v>261</v>
      </c>
      <c r="X36" s="164" t="s">
        <v>262</v>
      </c>
      <c r="Y36" s="164" t="s">
        <v>263</v>
      </c>
      <c r="Z36" s="164" t="s">
        <v>264</v>
      </c>
      <c r="AA36" s="164" t="s">
        <v>265</v>
      </c>
      <c r="AB36" s="164" t="s">
        <v>266</v>
      </c>
      <c r="AC36" s="164" t="s">
        <v>267</v>
      </c>
      <c r="AD36" s="164" t="s">
        <v>268</v>
      </c>
      <c r="AE36" s="164" t="s">
        <v>269</v>
      </c>
      <c r="AF36" s="164" t="s">
        <v>270</v>
      </c>
      <c r="AG36" s="164" t="s">
        <v>271</v>
      </c>
      <c r="AH36" s="164" t="s">
        <v>272</v>
      </c>
      <c r="AI36" s="164" t="s">
        <v>273</v>
      </c>
      <c r="AJ36" s="164" t="s">
        <v>274</v>
      </c>
      <c r="AK36" s="308" t="s">
        <v>275</v>
      </c>
      <c r="AL36" s="308" t="s">
        <v>276</v>
      </c>
      <c r="AM36" s="166" t="s">
        <v>277</v>
      </c>
      <c r="AN36" s="308" t="s">
        <v>278</v>
      </c>
      <c r="AO36" s="308" t="s">
        <v>279</v>
      </c>
      <c r="AP36" s="308" t="s">
        <v>280</v>
      </c>
      <c r="AQ36" s="125"/>
      <c r="AR36" s="309"/>
      <c r="AS36" s="310"/>
      <c r="AT36" s="310"/>
      <c r="AU36" s="310"/>
      <c r="AV36" s="310"/>
      <c r="AW36" s="129"/>
      <c r="AX36" s="129"/>
    </row>
    <row r="37" spans="1:50" ht="17.45" customHeight="1" thickBot="1">
      <c r="A37" s="7" t="s">
        <v>59</v>
      </c>
      <c r="B37" s="7">
        <v>1</v>
      </c>
      <c r="C37" s="7">
        <v>80</v>
      </c>
      <c r="D37" s="6" t="s">
        <v>154</v>
      </c>
      <c r="E37" s="6" t="s">
        <v>282</v>
      </c>
      <c r="F37" s="5" t="s">
        <v>331</v>
      </c>
      <c r="G37" s="78" t="s">
        <v>326</v>
      </c>
      <c r="H37" s="4">
        <v>41394</v>
      </c>
      <c r="I37" s="78" t="s">
        <v>146</v>
      </c>
      <c r="J37" s="3">
        <v>35000</v>
      </c>
      <c r="K37" s="7">
        <v>1</v>
      </c>
      <c r="L37" s="7">
        <v>9.5</v>
      </c>
      <c r="M37" s="2">
        <v>15</v>
      </c>
      <c r="N37" s="2" t="e">
        <f>IF(AND(A37="",B37="",C37="",D37="",H37="",G37="",I37="",J37="",K37="",L37="",M37=""),"",IF(OR(A37="",B37="",C37="",D37="",H37="",G37="",I37="",J37="",K37="",L37="",M37=""),"Incomplete",IF(AK37=0,"No Hours?",IF(M$35="Yes",P37,IF(AJ37&lt;1,"DNQ",IF(H37&lt;&gt;"",O37))))))</f>
        <v>#VALUE!</v>
      </c>
      <c r="O37" s="135" t="e">
        <f>IF(AND(A37="",B37="",C37="",D37="",H37="",G37="",I37="",J37="",K37="",L37="",M37=""),"",IF(OR(A37="",B37="",C37="",D37="",H37="",G37="",I37="",J37="",K37="",L37="",M37=""),"Incomplete",IF(AJ37&lt;1,"DNQ",IF(H37&lt;&gt;"",ROUND(MIN((AE37+AF37)*$G$166,$G$167*$M37),2)))))</f>
        <v>#VALUE!</v>
      </c>
      <c r="P37" s="136" t="e">
        <f t="shared" ref="P37" si="1">IF(AND(A37="",B37="",C37="",D37="",H37="",G37="",I37="",J37="",K37="",L37="",M37=""),"",IF(AND(M$35="Yes",AG37&gt;0,AJ$57&gt;=1,AJ37&lt;1,ISNUMBER(AH37)),MIN(ROUND(MIN((AE37+AF37)*$G$166,$G$167*$M37),3),AQ37),IF(AJ37&gt;=1,MIN(ROUND(MIN((AE37+AF37)*$G$166,$G$167*$M37),3),AQ37),"DNQ")))</f>
        <v>#DIV/0!</v>
      </c>
      <c r="Q37" s="130" t="e">
        <f>AJ37</f>
        <v>#VALUE!</v>
      </c>
      <c r="R37" s="311">
        <f t="shared" ref="R37:R55" si="2">IF(C37="","",B37*C37)</f>
        <v>80</v>
      </c>
      <c r="S37" s="311">
        <f>IF(L37="","",K37*L37)</f>
        <v>9.5</v>
      </c>
      <c r="T37" s="131">
        <f>IF(OR(I37="Int-Non",I37="Int-AC"),VLOOKUP(G37,$F$170:$G$183,2),IF(I37="Ext",VLOOKUP(G37,$F$170:$H$183,3),0))</f>
        <v>8.9395377829109315E-5</v>
      </c>
      <c r="U37" s="131">
        <f t="shared" ref="U37:U55" si="3">IF(X37=0,"",IF(X37&lt;&gt;"",ROUND(J37/X37,0),""))</f>
        <v>4</v>
      </c>
      <c r="V37" s="131">
        <f t="shared" ref="V37:V55" si="4">IF(OR(A37="",B37="",C37="",D37="",H37="",G37="",I37="",J37="",K37="",L37="",M37=""),"",IF(D37="A",$R$153*$F$20,IF(D37="B",$R$175*$N$20,IF(D37="C",$R$197*$F$29,IF(D37="D",$R$219*$N$29)))))</f>
        <v>2085.6</v>
      </c>
      <c r="W37" s="131">
        <f t="shared" ref="W37:W55" si="5">IF(OR(A37="",B37="",C37="",D37="",H37="",G37="",I37="",J37="",K37="",L37="",M37=""),"",IF(D37="A",$S$153*$F$20,IF(D37="B",$S$175*$N$20,IF(D37="C",$S$197*$F$29,IF(D37="D",$S$219*$N$29)))))</f>
        <v>6673.92</v>
      </c>
      <c r="X37" s="131">
        <f t="shared" ref="X37:X55" si="6">IF(OR(A37="",B37="",C37="",D37="",H37="",G37="",I37="",J37="",K37="",L37="",M37=""),"",IF(D37="A",$F$22,IF(D37="B",$N$22,IF(D37="C",$F$31,IF(D37="D",$N$31)))))</f>
        <v>8759.52</v>
      </c>
      <c r="Y37" s="131">
        <f>V37+W37</f>
        <v>8759.52</v>
      </c>
      <c r="Z37" s="404">
        <f>IF(OR(I37="Int-Non",I37="Int-AC"),VLOOKUP(G37,$F$170:$I$183,4),IF(I37="Ext",VLOOKUP(G37,$F$170:$J$183,5),0))</f>
        <v>1.7339958960784429E-4</v>
      </c>
      <c r="AA37" s="132">
        <f>IF(OR(I37="Int-Non",I37="Ext"),0,IF(I37="Int-AC",VLOOKUP(G37,$F$170:$K$183,6),0))</f>
        <v>0.12444230093999997</v>
      </c>
      <c r="AB37" s="132">
        <f t="shared" ref="AB37:AB55" si="7">IF(OR(A37="",B37="",C37="",D37="",H37="",G37="",I37="",J37="",K37="",L37="",M37=""),"",IF(M37=0,"",Z37*AG37))</f>
        <v>0.12040781237582521</v>
      </c>
      <c r="AC37" s="312">
        <f>IF(U37="","",IF($U37&gt;30,30,$U37))</f>
        <v>4</v>
      </c>
      <c r="AD37" s="132">
        <f t="shared" ref="AD37:AD55" si="8">IF(OR(A37="",B37="",C37="",D37="",H37="",G37="",I37="",J37="",K37="",L37="",M37=""),"",T37*AG37)</f>
        <v>6.2075705630311707E-2</v>
      </c>
      <c r="AE37" s="313">
        <f t="shared" ref="AE37:AE55" si="9">IF(OR(A37="",B37="",C37="",D37="",H37="",G37="",I37="",J37="",K37="",L37="",M37=""),"",((R37/1000*V37)-(S37/1000*V37))*(1+AA37))</f>
        <v>165.33214883025269</v>
      </c>
      <c r="AF37" s="313">
        <f t="shared" ref="AF37:AF55" si="10">IF(OR(A37="",B37="",C37="",D37="",H37="",G37="",I37="",J37="",K37="",L37="",M37=""),"", ((R37/1000*W37)-(S37/1000*W37))*(1+AA37))</f>
        <v>529.06287625680864</v>
      </c>
      <c r="AG37" s="314">
        <f t="shared" ref="AG37:AG55" si="11">IF(OR(A37="",B37="",C37="",D37="",H37="",G37="",I37="",J37="",K37="",L37="",M37=""),"",((R37/1000*X37)-(S37/1000*X37))*(1+AA37))</f>
        <v>694.39502508706153</v>
      </c>
      <c r="AH37" s="136" t="e">
        <f>IF($AG37&gt;0,IF(OR(I37="Int-AC",I37="Int-Non"),NPV($AF$168,$AD37*(1+$AF$169)*(1+$AF$171)*$AH$136:INDEX($AH$136:$AH$165,MATCH($AC37,$AG$136:$AG$165,0)))+NPV($AF$168,AG37*(1+$AF$170)*$AI$136:INDEX($AI$136:$AI$165,MATCH($AC37,$AG$136:$AG$165,0))),IF(I37="Ext",NPV($AF$168,$AD37*(1+$AF$169)*(1+$AF$171)*$AH$136:INDEX($AH$136:$AH$165,MATCH($AC37,$AG$136:$AG$165,0)))+NPV($AF$168,AG37*(1+$AF$170)*$AL$136:INDEX($AL$136:$AL$165,MATCH($AC37,$AG$136:$AG$165,0))),"")))</f>
        <v>#VALUE!</v>
      </c>
      <c r="AI37" s="133">
        <f t="shared" ref="AI37:AI55" si="12">M37*$G$168</f>
        <v>15</v>
      </c>
      <c r="AJ37" s="314" t="e">
        <f>IF(AD37="","",AH37/AI37)</f>
        <v>#VALUE!</v>
      </c>
      <c r="AK37" s="315">
        <f t="shared" ref="AK37:AK55" si="13">IF(D37="A",$F$22,IF(D37="B",$N$22,IF(D37="C",$F$31,IF(D37="D",$N$31,0))))</f>
        <v>8759.52</v>
      </c>
      <c r="AL37" s="134" t="e">
        <f>IF(OR(N37="DNQ",N37="Incomplete",N37=""),0,R37/1000*(V37+W37)*(1+AA37))</f>
        <v>#VALUE!</v>
      </c>
      <c r="AM37" s="134" t="e">
        <f>IF(OR(N37="DNQ",N37="Incomplete",N37=""),0,(S37/1000*X37)*(1+AA37))</f>
        <v>#VALUE!</v>
      </c>
      <c r="AN37" s="132" t="e">
        <f>IF(AL37="","",AL37-AM37)</f>
        <v>#VALUE!</v>
      </c>
      <c r="AO37" s="316" t="e">
        <f>IF(AL37=0,0,(R37-S37)/1000)</f>
        <v>#VALUE!</v>
      </c>
      <c r="AP37" s="316" t="e">
        <f>IF(OR(N37="Incomplete",N37="DNQ",N37=""),0,M37)</f>
        <v>#VALUE!</v>
      </c>
      <c r="AQ37" s="125"/>
      <c r="AR37" s="125"/>
      <c r="AS37" s="125"/>
    </row>
    <row r="38" spans="1:50" ht="17.25" customHeight="1" thickTop="1">
      <c r="A38" s="14"/>
      <c r="B38" s="13"/>
      <c r="C38" s="12"/>
      <c r="D38" s="177"/>
      <c r="E38" s="177"/>
      <c r="F38" s="218"/>
      <c r="G38" s="1"/>
      <c r="H38" s="67"/>
      <c r="I38" s="67"/>
      <c r="J38" s="66"/>
      <c r="K38" s="11"/>
      <c r="L38" s="10"/>
      <c r="M38" s="9"/>
      <c r="N38" s="105" t="str">
        <f>IF(AND(A38="",B38="",C38="",D38="",F38="",G38="",H38="",G38="",I38="",J38="",K38="",L38="",M38=""),"",IF(OR(A38="",B38="",C38="",D38="",F38="",G38="",H38="",G38="",I38="",J38="",K38="",L38="",M38=""),"Incomplete",IF(AK38=0,"No Hours?",IF(M$35="Yes",P38,IF(AJ38&lt;1,"DNQ",IF(H38&lt;&gt;"",(MIN(O38,AQ38))))))))</f>
        <v/>
      </c>
      <c r="O38" s="135" t="str">
        <f>IF(AND(A38="",B38="",C38="",D38="",H38="",G38="",I38="",J38="",K38="",L38="",M38=""),"",IF(OR(A38="",B38="",C38="",D38="",H38="",G38="",I38="",J38="",K38="",L38="",M38=""),"Incomplete",IF(AJ38&lt;1,"DNQ",IF(H38&lt;&gt;"",ROUND(MIN((AE38+AF38)*$G$166,$G$167*$M38),2)))))</f>
        <v/>
      </c>
      <c r="P38" s="136" t="str">
        <f>IF(AND(A38="",B38="",C38="",D38="",H38="",G38="",I38="",J38="",K38="",L38="",M38=""),"",IF(AND(M$35="Yes",AG38&gt;0,AJ$57&gt;=1,AJ38&lt;1,ISNUMBER(AH38)),MIN(ROUND(MIN((AE38+AF38)*$G$166,$G$167*$M38),3),AQ38),IF(AJ38&gt;=1,MIN(ROUND(MIN((AE38+AF38)*$G$166,$G$167*$M38),3),AQ38),"DNQ")))</f>
        <v/>
      </c>
      <c r="Q38" s="137" t="str">
        <f>AJ38</f>
        <v/>
      </c>
      <c r="R38" s="317" t="str">
        <f t="shared" si="2"/>
        <v/>
      </c>
      <c r="S38" s="317" t="str">
        <f>IF(L38="","",K38*L38)</f>
        <v/>
      </c>
      <c r="T38" s="138">
        <f>IF(OR(I38="Int-Non",I38="Int-AC"),VLOOKUP(G38,$F$170:$G$183,2),IF(I38="Ext",VLOOKUP(G38,$F$170:$H$183,3),0))</f>
        <v>0</v>
      </c>
      <c r="U38" s="138" t="str">
        <f t="shared" si="3"/>
        <v/>
      </c>
      <c r="V38" s="138" t="str">
        <f t="shared" si="4"/>
        <v/>
      </c>
      <c r="W38" s="138" t="str">
        <f t="shared" si="5"/>
        <v/>
      </c>
      <c r="X38" s="138" t="str">
        <f t="shared" si="6"/>
        <v/>
      </c>
      <c r="Y38" s="138" t="e">
        <f>V38+W38</f>
        <v>#VALUE!</v>
      </c>
      <c r="Z38" s="139">
        <f>IF(OR(I38="Int-Non",I38="Int-AC"),VLOOKUP(G38,$F$170:$I$183,4),IF(I38="Ext",VLOOKUP(G38,$F$170:$J$183,5),0))</f>
        <v>0</v>
      </c>
      <c r="AA38" s="140">
        <f>IF(OR(I38="Int-Non",I38="Ext"),0,IF(I38="Int-AC",VLOOKUP(G38,$F$170:$K$183,6),0))</f>
        <v>0</v>
      </c>
      <c r="AB38" s="140" t="str">
        <f t="shared" si="7"/>
        <v/>
      </c>
      <c r="AC38" s="318" t="str">
        <f>IF(U38="","",IF($U38&gt;30,30,$U38))</f>
        <v/>
      </c>
      <c r="AD38" s="140" t="str">
        <f t="shared" si="8"/>
        <v/>
      </c>
      <c r="AE38" s="319" t="str">
        <f t="shared" si="9"/>
        <v/>
      </c>
      <c r="AF38" s="319" t="str">
        <f t="shared" si="10"/>
        <v/>
      </c>
      <c r="AG38" s="320" t="str">
        <f t="shared" si="11"/>
        <v/>
      </c>
      <c r="AH38" s="136" t="str">
        <f t="array" ref="AH38">IF($AG38&gt;0,IF(OR(I38="Int-AC",I38="Int-Non"),NPV($AF$168,$AD38*(1+$AF$169)*(1+$AF$171)*$AH$136:INDEX($AH$136:$AH$165,MATCH($AC38,$AG$136:$AG$165,0)))+NPV($AF$168,AG38*(1+$AF$170)*$AI$136:INDEX($AI$136:$AI$165,MATCH($AC38,$AG$136:$AG$165,0))),IF(I38="Ext",NPV($AF$168,$AD38*(1+$AF$169)*(1+$AF$171)*$AH$136:INDEX($AH$136:$AH$165,MATCH($AC38,$AG$136:$AG$165,0)))+NPV($AF$168,AG38*(1+$AF$170)*$AL$136:INDEX($AL$136:$AL$165,MATCH($AC38,$AG$136:$AG$165,0))),"")))</f>
        <v/>
      </c>
      <c r="AI38" s="141">
        <f t="shared" si="12"/>
        <v>0</v>
      </c>
      <c r="AJ38" s="321" t="str">
        <f>IF(AD38="","",AH38/AI38)</f>
        <v/>
      </c>
      <c r="AK38" s="322">
        <f t="shared" si="13"/>
        <v>0</v>
      </c>
      <c r="AL38" s="140">
        <f>IF(OR(N38="DNQ",N38="Incomplete",N38=""),0,R38/1000*(V38+W38)*(1+AA38))</f>
        <v>0</v>
      </c>
      <c r="AM38" s="140">
        <f>IF(OR(N38="DNQ",N38="Incomplete",N38=""),0,(S38/1000*X38)*(1+AA38))</f>
        <v>0</v>
      </c>
      <c r="AN38" s="140">
        <f t="shared" ref="AN38:AN55" si="14">IF(AL38="","",AL38-AM38)</f>
        <v>0</v>
      </c>
      <c r="AO38" s="138">
        <f>IF(AL38=0,0,(R38-S38)/1000)</f>
        <v>0</v>
      </c>
      <c r="AP38" s="138">
        <f>IF(OR(N38="Incomplete",N38="DNQ",N38=""),0,M38)</f>
        <v>0</v>
      </c>
      <c r="AQ38" s="408" t="e">
        <f>VLOOKUP(G38,$D$138:$E$151,2,FALSE)*K38</f>
        <v>#N/A</v>
      </c>
    </row>
    <row r="39" spans="1:50" ht="17.45" customHeight="1">
      <c r="A39" s="14"/>
      <c r="B39" s="13"/>
      <c r="C39" s="12"/>
      <c r="D39" s="68"/>
      <c r="E39" s="68"/>
      <c r="F39" s="219"/>
      <c r="G39" s="1"/>
      <c r="H39" s="67"/>
      <c r="I39" s="67"/>
      <c r="J39" s="66"/>
      <c r="K39" s="11"/>
      <c r="L39" s="10"/>
      <c r="M39" s="9"/>
      <c r="N39" s="105" t="str">
        <f>IF(AND(A39="",B39="",C39="",D39="",F39="",G39="",H39="",G39="",I39="",J39="",K39="",L39="",M39=""),"",IF(OR(A39="",B39="",C39="",D39="",F39="",G39="",H39="",G39="",I39="",J39="",K39="",L39="",M39=""),"Incomplete",IF(AK39=0,"No Hours?",IF(M$35="Yes",P39,IF(AJ39&lt;1,"DNQ",IF(H39&lt;&gt;"",(MIN(O39,AQ39))))))))</f>
        <v/>
      </c>
      <c r="O39" s="135" t="str">
        <f>IF(AND(A39="",B39="",C39="",D39="",H39="",G39="",I39="",J39="",K39="",L39="",M39=""),"",IF(OR(A39="",B39="",C39="",D39="",H39="",G39="",I39="",J39="",K39="",L39="",M39=""),"Incomplete",IF(AJ39&lt;1,"DNQ",IF(H39&lt;&gt;"",ROUND(MIN((AE39+AF39)*$G$166,$G$167*$M39),2)))))</f>
        <v/>
      </c>
      <c r="P39" s="136" t="str">
        <f t="shared" ref="P39:P56" si="15">IF(AND(A39="",B39="",C39="",D39="",H39="",G39="",I39="",J39="",K39="",L39="",M39=""),"",IF(AND(M$35="Yes",AG39&gt;0,AJ$57&gt;=1,AJ39&lt;1,ISNUMBER(AH39)),MIN(ROUND(MIN((AE39+AF39)*$G$166,$G$167*$M39),3),AQ39),IF(AJ39&gt;=1,MIN(ROUND(MIN((AE39+AF39)*$G$166,$G$167*$M39),3),AQ39),"DNQ")))</f>
        <v/>
      </c>
      <c r="Q39" s="137" t="str">
        <f>AJ39</f>
        <v/>
      </c>
      <c r="R39" s="317" t="str">
        <f t="shared" si="2"/>
        <v/>
      </c>
      <c r="S39" s="317" t="str">
        <f>IF(L39="","",K39*L39)</f>
        <v/>
      </c>
      <c r="T39" s="138">
        <f t="shared" ref="T39:T55" si="16">IF(OR(I39="Int-Non",I39="Int-AC"),VLOOKUP(G39,$F$170:$G$183,2),IF(I39="Ext",VLOOKUP(G39,$F$170:$H$183,3),0))</f>
        <v>0</v>
      </c>
      <c r="U39" s="138" t="str">
        <f t="shared" si="3"/>
        <v/>
      </c>
      <c r="V39" s="138" t="str">
        <f t="shared" si="4"/>
        <v/>
      </c>
      <c r="W39" s="138" t="str">
        <f t="shared" si="5"/>
        <v/>
      </c>
      <c r="X39" s="138" t="str">
        <f t="shared" si="6"/>
        <v/>
      </c>
      <c r="Y39" s="138" t="e">
        <f>V39+W39</f>
        <v>#VALUE!</v>
      </c>
      <c r="Z39" s="139">
        <f t="shared" ref="Z39:Z55" si="17">IF(OR(I39="Int-Non",I39="Int-AC"),VLOOKUP(G39,$F$170:$I$183,4),IF(I39="Ext",VLOOKUP(G39,$F$170:$J$183,5),0))</f>
        <v>0</v>
      </c>
      <c r="AA39" s="140">
        <f t="shared" ref="AA39:AA55" si="18">IF(OR(I39="Int-Non",I39="Ext"),0,IF(I39="Int-AC",VLOOKUP(G39,$F$170:$K$183,6),0))</f>
        <v>0</v>
      </c>
      <c r="AB39" s="140" t="str">
        <f t="shared" si="7"/>
        <v/>
      </c>
      <c r="AC39" s="318" t="str">
        <f>IF(U39="","",IF($U39&gt;30,30,$U39))</f>
        <v/>
      </c>
      <c r="AD39" s="140" t="str">
        <f t="shared" si="8"/>
        <v/>
      </c>
      <c r="AE39" s="319" t="str">
        <f t="shared" si="9"/>
        <v/>
      </c>
      <c r="AF39" s="319" t="str">
        <f t="shared" si="10"/>
        <v/>
      </c>
      <c r="AG39" s="320" t="str">
        <f t="shared" si="11"/>
        <v/>
      </c>
      <c r="AH39" s="136" t="str">
        <f t="array" ref="AH39">IF($AG39&gt;0,IF(OR(I39="Int-AC",I39="Int-Non"),NPV($AF$168,$AD39*(1+$AF$169)*(1+$AF$171)*$AH$136:INDEX($AH$136:$AH$165,MATCH($AC39,$AG$136:$AG$165,0)))+NPV($AF$168,AG39*(1+$AF$170)*$AI$136:INDEX($AI$136:$AI$165,MATCH($AC39,$AG$136:$AG$165,0))),IF(I39="Ext",NPV($AF$168,$AD39*(1+$AF$169)*(1+$AF$171)*$AH$136:INDEX($AH$136:$AH$165,MATCH($AC39,$AG$136:$AG$165,0)))+NPV($AF$168,AG39*(1+$AF$170)*$AL$136:INDEX($AL$136:$AL$165,MATCH($AC39,$AG$136:$AG$165,0))),"")))</f>
        <v/>
      </c>
      <c r="AI39" s="141">
        <f t="shared" si="12"/>
        <v>0</v>
      </c>
      <c r="AJ39" s="321" t="str">
        <f>IF(AD39="","",AH39/AI39)</f>
        <v/>
      </c>
      <c r="AK39" s="322">
        <f t="shared" si="13"/>
        <v>0</v>
      </c>
      <c r="AL39" s="140">
        <f t="shared" ref="AL39:AL55" si="19">IF(OR(N39="DNQ",N39="Incomplete",N39=""),0,R39/1000*(V39+W39)*(1+AA39))</f>
        <v>0</v>
      </c>
      <c r="AM39" s="140">
        <f t="shared" ref="AM39:AM55" si="20">IF(OR(N39="DNQ",N39="Incomplete",N39=""),0,(S39/1000*X39)*(1+AA39))</f>
        <v>0</v>
      </c>
      <c r="AN39" s="140">
        <f t="shared" si="14"/>
        <v>0</v>
      </c>
      <c r="AO39" s="138">
        <f t="shared" ref="AO39:AO55" si="21">IF(AL39=0,0,(R39-S39)/1000)</f>
        <v>0</v>
      </c>
      <c r="AP39" s="138">
        <f t="shared" ref="AP39:AP55" si="22">IF(OR(N39="Incomplete",N39="DNQ",N39=""),0,M39)</f>
        <v>0</v>
      </c>
      <c r="AQ39" s="408" t="e">
        <f t="shared" ref="AQ39:AQ55" si="23">VLOOKUP(G39,$D$138:$E$151,2,FALSE)*K39</f>
        <v>#N/A</v>
      </c>
    </row>
    <row r="40" spans="1:50" ht="17.45" customHeight="1">
      <c r="A40" s="14"/>
      <c r="B40" s="13"/>
      <c r="C40" s="12"/>
      <c r="D40" s="68"/>
      <c r="E40" s="68"/>
      <c r="F40" s="219"/>
      <c r="G40" s="1"/>
      <c r="H40" s="67"/>
      <c r="I40" s="67"/>
      <c r="J40" s="66"/>
      <c r="K40" s="11"/>
      <c r="L40" s="10"/>
      <c r="M40" s="9"/>
      <c r="N40" s="105" t="str">
        <f>IF(AND(A40="",B40="",C40="",D40="",F40="",G40="",H40="",G40="",I40="",J40="",K40="",L40="",M40=""),"",IF(OR(A40="",B40="",C40="",D40="",F40="",G40="",H40="",G40="",I40="",J40="",K40="",L40="",M40=""),"Incomplete",IF(AK40=0,"No Hours?",IF(M$35="Yes",P40,IF(AJ40&lt;1,"DNQ",IF(H40&lt;&gt;"",(MIN(O40,AQ40))))))))</f>
        <v/>
      </c>
      <c r="O40" s="135" t="str">
        <f t="shared" ref="O40:O55" si="24">IF(AND(A40="",B40="",C40="",D40="",H40="",G40="",I40="",J40="",K40="",L40="",M40=""),"",IF(OR(A40="",B40="",C40="",D40="",H40="",G40="",I40="",J40="",K40="",L40="",M40=""),"Incomplete",IF(AJ40&lt;1,"DNQ",IF(H40&lt;&gt;"",ROUND(MIN((AE40+AF40)*$G$166,$G$167*$M40),3)))))</f>
        <v/>
      </c>
      <c r="P40" s="136" t="str">
        <f t="shared" si="15"/>
        <v/>
      </c>
      <c r="Q40" s="137" t="str">
        <f t="shared" ref="Q40:Q55" si="25">AJ40</f>
        <v/>
      </c>
      <c r="R40" s="317" t="str">
        <f t="shared" si="2"/>
        <v/>
      </c>
      <c r="S40" s="317" t="str">
        <f t="shared" ref="S40:S55" si="26">IF(L40="","",K40*L40)</f>
        <v/>
      </c>
      <c r="T40" s="138">
        <f t="shared" si="16"/>
        <v>0</v>
      </c>
      <c r="U40" s="138" t="str">
        <f t="shared" si="3"/>
        <v/>
      </c>
      <c r="V40" s="138" t="str">
        <f t="shared" si="4"/>
        <v/>
      </c>
      <c r="W40" s="138" t="str">
        <f t="shared" si="5"/>
        <v/>
      </c>
      <c r="X40" s="138" t="str">
        <f t="shared" si="6"/>
        <v/>
      </c>
      <c r="Y40" s="138" t="e">
        <f t="shared" ref="Y40:Y55" si="27">V40+W40</f>
        <v>#VALUE!</v>
      </c>
      <c r="Z40" s="139">
        <f t="shared" si="17"/>
        <v>0</v>
      </c>
      <c r="AA40" s="140">
        <f t="shared" si="18"/>
        <v>0</v>
      </c>
      <c r="AB40" s="140" t="str">
        <f t="shared" si="7"/>
        <v/>
      </c>
      <c r="AC40" s="318" t="str">
        <f t="shared" ref="AC40:AC55" si="28">IF(U40="","",IF($U40&gt;30,30,$U40))</f>
        <v/>
      </c>
      <c r="AD40" s="140" t="str">
        <f t="shared" si="8"/>
        <v/>
      </c>
      <c r="AE40" s="319" t="str">
        <f t="shared" si="9"/>
        <v/>
      </c>
      <c r="AF40" s="319" t="str">
        <f t="shared" si="10"/>
        <v/>
      </c>
      <c r="AG40" s="320" t="str">
        <f t="shared" si="11"/>
        <v/>
      </c>
      <c r="AH40" s="136" t="str">
        <f t="array" ref="AH40">IF($AG40&gt;0,IF(OR(I40="Int-AC",I40="Int-Non"),NPV($AF$168,$AD40*(1+$AF$169)*(1+$AF$171)*$AH$136:INDEX($AH$136:$AH$165,MATCH($AC40,$AG$136:$AG$165,0)))+NPV($AF$168,AG40*(1+$AF$170)*$AI$136:INDEX($AI$136:$AI$165,MATCH($AC40,$AG$136:$AG$165,0))),IF(I40="Ext",NPV($AF$168,$AD40*(1+$AF$169)*(1+$AF$171)*$AH$136:INDEX($AH$136:$AH$165,MATCH($AC40,$AG$136:$AG$165,0)))+NPV($AF$168,AG40*(1+$AF$170)*$AL$136:INDEX($AL$136:$AL$165,MATCH($AC40,$AG$136:$AG$165,0))),"")))</f>
        <v/>
      </c>
      <c r="AI40" s="141">
        <f t="shared" si="12"/>
        <v>0</v>
      </c>
      <c r="AJ40" s="321" t="str">
        <f t="shared" ref="AJ40:AJ55" si="29">IF(AD40="","",AH40/AI40)</f>
        <v/>
      </c>
      <c r="AK40" s="322">
        <f t="shared" si="13"/>
        <v>0</v>
      </c>
      <c r="AL40" s="140">
        <f t="shared" si="19"/>
        <v>0</v>
      </c>
      <c r="AM40" s="140">
        <f t="shared" si="20"/>
        <v>0</v>
      </c>
      <c r="AN40" s="140">
        <f t="shared" si="14"/>
        <v>0</v>
      </c>
      <c r="AO40" s="138">
        <f t="shared" si="21"/>
        <v>0</v>
      </c>
      <c r="AP40" s="138">
        <f t="shared" si="22"/>
        <v>0</v>
      </c>
      <c r="AQ40" s="408" t="e">
        <f t="shared" si="23"/>
        <v>#N/A</v>
      </c>
    </row>
    <row r="41" spans="1:50" ht="17.45" customHeight="1">
      <c r="A41" s="14"/>
      <c r="B41" s="13"/>
      <c r="C41" s="12"/>
      <c r="D41" s="68"/>
      <c r="E41" s="68"/>
      <c r="F41" s="219"/>
      <c r="G41" s="1"/>
      <c r="H41" s="67"/>
      <c r="I41" s="67"/>
      <c r="J41" s="66"/>
      <c r="K41" s="11"/>
      <c r="L41" s="10"/>
      <c r="M41" s="9"/>
      <c r="N41" s="105" t="str">
        <f t="shared" ref="N41:N55" si="30">IF(AND(A41="",B41="",C41="",D41="",F41="",G41="",H41="",G41="",I41="",J41="",K41="",L41="",M41=""),"",IF(OR(A41="",B41="",C41="",D41="",F41="",G41="",H41="",G41="",I41="",J41="",K41="",L41="",M41=""),"Incomplete",IF(AK41=0,"No Hours?",IF(M$35="Yes",P41,IF(AJ41&lt;1,"DNQ",IF(H41&lt;&gt;"",(MIN(O41,AQ41))))))))</f>
        <v/>
      </c>
      <c r="O41" s="135" t="str">
        <f t="shared" si="24"/>
        <v/>
      </c>
      <c r="P41" s="136" t="str">
        <f t="shared" si="15"/>
        <v/>
      </c>
      <c r="Q41" s="137" t="str">
        <f t="shared" si="25"/>
        <v/>
      </c>
      <c r="R41" s="317" t="str">
        <f t="shared" si="2"/>
        <v/>
      </c>
      <c r="S41" s="317" t="str">
        <f t="shared" si="26"/>
        <v/>
      </c>
      <c r="T41" s="138">
        <f t="shared" si="16"/>
        <v>0</v>
      </c>
      <c r="U41" s="138" t="str">
        <f t="shared" si="3"/>
        <v/>
      </c>
      <c r="V41" s="138" t="str">
        <f t="shared" si="4"/>
        <v/>
      </c>
      <c r="W41" s="138" t="str">
        <f t="shared" si="5"/>
        <v/>
      </c>
      <c r="X41" s="138" t="str">
        <f t="shared" si="6"/>
        <v/>
      </c>
      <c r="Y41" s="138" t="e">
        <f t="shared" si="27"/>
        <v>#VALUE!</v>
      </c>
      <c r="Z41" s="139">
        <f t="shared" si="17"/>
        <v>0</v>
      </c>
      <c r="AA41" s="140">
        <f t="shared" si="18"/>
        <v>0</v>
      </c>
      <c r="AB41" s="140" t="str">
        <f t="shared" si="7"/>
        <v/>
      </c>
      <c r="AC41" s="318" t="str">
        <f t="shared" si="28"/>
        <v/>
      </c>
      <c r="AD41" s="140" t="str">
        <f t="shared" si="8"/>
        <v/>
      </c>
      <c r="AE41" s="319" t="str">
        <f t="shared" si="9"/>
        <v/>
      </c>
      <c r="AF41" s="319" t="str">
        <f t="shared" si="10"/>
        <v/>
      </c>
      <c r="AG41" s="320" t="str">
        <f t="shared" si="11"/>
        <v/>
      </c>
      <c r="AH41" s="136" t="str">
        <f t="array" ref="AH41">IF($AG41&gt;0,IF(OR(I41="Int-AC",I41="Int-Non"),NPV($AF$168,$AD41*(1+$AF$169)*(1+$AF$171)*$AH$136:INDEX($AH$136:$AH$165,MATCH($AC41,$AG$136:$AG$165,0)))+NPV($AF$168,AG41*(1+$AF$170)*$AI$136:INDEX($AI$136:$AI$165,MATCH($AC41,$AG$136:$AG$165,0))),IF(I41="Ext",NPV($AF$168,$AD41*(1+$AF$169)*(1+$AF$171)*$AH$136:INDEX($AH$136:$AH$165,MATCH($AC41,$AG$136:$AG$165,0)))+NPV($AF$168,AG41*(1+$AF$170)*$AL$136:INDEX($AL$136:$AL$165,MATCH($AC41,$AG$136:$AG$165,0))),"")))</f>
        <v/>
      </c>
      <c r="AI41" s="136">
        <f t="shared" si="12"/>
        <v>0</v>
      </c>
      <c r="AJ41" s="321" t="str">
        <f t="shared" si="29"/>
        <v/>
      </c>
      <c r="AK41" s="322">
        <f t="shared" si="13"/>
        <v>0</v>
      </c>
      <c r="AL41" s="140">
        <f t="shared" si="19"/>
        <v>0</v>
      </c>
      <c r="AM41" s="140">
        <f t="shared" si="20"/>
        <v>0</v>
      </c>
      <c r="AN41" s="140">
        <f t="shared" si="14"/>
        <v>0</v>
      </c>
      <c r="AO41" s="138">
        <f t="shared" si="21"/>
        <v>0</v>
      </c>
      <c r="AP41" s="138">
        <f t="shared" si="22"/>
        <v>0</v>
      </c>
      <c r="AQ41" s="408" t="e">
        <f t="shared" si="23"/>
        <v>#N/A</v>
      </c>
    </row>
    <row r="42" spans="1:50" ht="17.45" customHeight="1">
      <c r="A42" s="14"/>
      <c r="B42" s="13"/>
      <c r="C42" s="12"/>
      <c r="D42" s="68"/>
      <c r="E42" s="68"/>
      <c r="F42" s="219"/>
      <c r="G42" s="1"/>
      <c r="H42" s="67"/>
      <c r="I42" s="67"/>
      <c r="J42" s="66"/>
      <c r="K42" s="11"/>
      <c r="L42" s="10"/>
      <c r="M42" s="9"/>
      <c r="N42" s="105" t="str">
        <f t="shared" si="30"/>
        <v/>
      </c>
      <c r="O42" s="135" t="str">
        <f t="shared" si="24"/>
        <v/>
      </c>
      <c r="P42" s="136" t="str">
        <f t="shared" si="15"/>
        <v/>
      </c>
      <c r="Q42" s="137" t="str">
        <f t="shared" si="25"/>
        <v/>
      </c>
      <c r="R42" s="317" t="str">
        <f t="shared" si="2"/>
        <v/>
      </c>
      <c r="S42" s="317" t="str">
        <f t="shared" si="26"/>
        <v/>
      </c>
      <c r="T42" s="138">
        <f t="shared" si="16"/>
        <v>0</v>
      </c>
      <c r="U42" s="138" t="str">
        <f>IF(X42=0,"",IF(X42&lt;&gt;"",ROUND(J42/X42,0),""))</f>
        <v/>
      </c>
      <c r="V42" s="138" t="str">
        <f t="shared" si="4"/>
        <v/>
      </c>
      <c r="W42" s="138" t="str">
        <f t="shared" si="5"/>
        <v/>
      </c>
      <c r="X42" s="138" t="str">
        <f t="shared" si="6"/>
        <v/>
      </c>
      <c r="Y42" s="138" t="e">
        <f t="shared" si="27"/>
        <v>#VALUE!</v>
      </c>
      <c r="Z42" s="139">
        <f t="shared" si="17"/>
        <v>0</v>
      </c>
      <c r="AA42" s="140">
        <f t="shared" si="18"/>
        <v>0</v>
      </c>
      <c r="AB42" s="140" t="str">
        <f t="shared" si="7"/>
        <v/>
      </c>
      <c r="AC42" s="318" t="str">
        <f t="shared" si="28"/>
        <v/>
      </c>
      <c r="AD42" s="140" t="str">
        <f t="shared" si="8"/>
        <v/>
      </c>
      <c r="AE42" s="319" t="str">
        <f t="shared" si="9"/>
        <v/>
      </c>
      <c r="AF42" s="319" t="str">
        <f t="shared" si="10"/>
        <v/>
      </c>
      <c r="AG42" s="320" t="str">
        <f t="shared" si="11"/>
        <v/>
      </c>
      <c r="AH42" s="136" t="str">
        <f t="array" ref="AH42">IF($AG42&gt;0,IF(OR(I42="Int-AC",I42="Int-Non"),NPV($AF$168,$AD42*(1+$AF$169)*(1+$AF$171)*$AH$136:INDEX($AH$136:$AH$165,MATCH($AC42,$AG$136:$AG$165,0)))+NPV($AF$168,AG42*(1+$AF$170)*$AI$136:INDEX($AI$136:$AI$165,MATCH($AC42,$AG$136:$AG$165,0))),IF(I42="Ext",NPV($AF$168,$AD42*(1+$AF$169)*(1+$AF$171)*$AH$136:INDEX($AH$136:$AH$165,MATCH($AC42,$AG$136:$AG$165,0)))+NPV($AF$168,AG42*(1+$AF$170)*$AL$136:INDEX($AL$136:$AL$165,MATCH($AC42,$AG$136:$AG$165,0))),"")))</f>
        <v/>
      </c>
      <c r="AI42" s="136">
        <f t="shared" si="12"/>
        <v>0</v>
      </c>
      <c r="AJ42" s="320" t="str">
        <f t="shared" si="29"/>
        <v/>
      </c>
      <c r="AK42" s="322">
        <f t="shared" si="13"/>
        <v>0</v>
      </c>
      <c r="AL42" s="140">
        <f t="shared" si="19"/>
        <v>0</v>
      </c>
      <c r="AM42" s="140">
        <f t="shared" si="20"/>
        <v>0</v>
      </c>
      <c r="AN42" s="140">
        <f t="shared" si="14"/>
        <v>0</v>
      </c>
      <c r="AO42" s="138">
        <f t="shared" si="21"/>
        <v>0</v>
      </c>
      <c r="AP42" s="138">
        <f t="shared" si="22"/>
        <v>0</v>
      </c>
      <c r="AQ42" s="408" t="e">
        <f t="shared" si="23"/>
        <v>#N/A</v>
      </c>
    </row>
    <row r="43" spans="1:50" ht="17.45" customHeight="1">
      <c r="A43" s="14"/>
      <c r="B43" s="13"/>
      <c r="C43" s="12"/>
      <c r="D43" s="68"/>
      <c r="E43" s="68"/>
      <c r="F43" s="219"/>
      <c r="G43" s="1"/>
      <c r="H43" s="67"/>
      <c r="I43" s="67"/>
      <c r="J43" s="66"/>
      <c r="K43" s="11"/>
      <c r="L43" s="10"/>
      <c r="M43" s="9"/>
      <c r="N43" s="105" t="str">
        <f t="shared" si="30"/>
        <v/>
      </c>
      <c r="O43" s="135" t="str">
        <f t="shared" si="24"/>
        <v/>
      </c>
      <c r="P43" s="136" t="str">
        <f t="shared" si="15"/>
        <v/>
      </c>
      <c r="Q43" s="137" t="str">
        <f t="shared" si="25"/>
        <v/>
      </c>
      <c r="R43" s="317" t="str">
        <f t="shared" si="2"/>
        <v/>
      </c>
      <c r="S43" s="317" t="str">
        <f t="shared" si="26"/>
        <v/>
      </c>
      <c r="T43" s="138">
        <f t="shared" si="16"/>
        <v>0</v>
      </c>
      <c r="U43" s="138" t="str">
        <f t="shared" si="3"/>
        <v/>
      </c>
      <c r="V43" s="138" t="str">
        <f t="shared" si="4"/>
        <v/>
      </c>
      <c r="W43" s="138" t="str">
        <f t="shared" si="5"/>
        <v/>
      </c>
      <c r="X43" s="138" t="str">
        <f t="shared" si="6"/>
        <v/>
      </c>
      <c r="Y43" s="138" t="e">
        <f t="shared" si="27"/>
        <v>#VALUE!</v>
      </c>
      <c r="Z43" s="139">
        <f t="shared" si="17"/>
        <v>0</v>
      </c>
      <c r="AA43" s="140">
        <f t="shared" si="18"/>
        <v>0</v>
      </c>
      <c r="AB43" s="140" t="str">
        <f t="shared" si="7"/>
        <v/>
      </c>
      <c r="AC43" s="318" t="str">
        <f t="shared" si="28"/>
        <v/>
      </c>
      <c r="AD43" s="140" t="str">
        <f t="shared" si="8"/>
        <v/>
      </c>
      <c r="AE43" s="319" t="str">
        <f t="shared" si="9"/>
        <v/>
      </c>
      <c r="AF43" s="319" t="str">
        <f t="shared" si="10"/>
        <v/>
      </c>
      <c r="AG43" s="320" t="str">
        <f t="shared" si="11"/>
        <v/>
      </c>
      <c r="AH43" s="136" t="str">
        <f t="array" ref="AH43">IF($AG43&gt;0,IF(OR(I43="Int-AC",I43="Int-Non"),NPV($AF$168,$AD43*(1+$AF$169)*(1+$AF$171)*$AH$136:INDEX($AH$136:$AH$165,MATCH($AC43,$AG$136:$AG$165,0)))+NPV($AF$168,AG43*(1+$AF$170)*$AI$136:INDEX($AI$136:$AI$165,MATCH($AC43,$AG$136:$AG$165,0))),IF(I43="Ext",NPV($AF$168,$AD43*(1+$AF$169)*(1+$AF$171)*$AH$136:INDEX($AH$136:$AH$165,MATCH($AC43,$AG$136:$AG$165,0)))+NPV($AF$168,AG43*(1+$AF$170)*$AL$136:INDEX($AL$136:$AL$165,MATCH($AC43,$AG$136:$AG$165,0))),"")))</f>
        <v/>
      </c>
      <c r="AI43" s="136">
        <f t="shared" si="12"/>
        <v>0</v>
      </c>
      <c r="AJ43" s="320" t="str">
        <f t="shared" si="29"/>
        <v/>
      </c>
      <c r="AK43" s="322">
        <f t="shared" si="13"/>
        <v>0</v>
      </c>
      <c r="AL43" s="140">
        <f t="shared" si="19"/>
        <v>0</v>
      </c>
      <c r="AM43" s="140">
        <f t="shared" si="20"/>
        <v>0</v>
      </c>
      <c r="AN43" s="140">
        <f t="shared" si="14"/>
        <v>0</v>
      </c>
      <c r="AO43" s="138">
        <f t="shared" si="21"/>
        <v>0</v>
      </c>
      <c r="AP43" s="138">
        <f t="shared" si="22"/>
        <v>0</v>
      </c>
      <c r="AQ43" s="408" t="e">
        <f t="shared" si="23"/>
        <v>#N/A</v>
      </c>
    </row>
    <row r="44" spans="1:50" ht="17.45" customHeight="1">
      <c r="A44" s="14"/>
      <c r="B44" s="13"/>
      <c r="C44" s="12"/>
      <c r="D44" s="68"/>
      <c r="E44" s="68"/>
      <c r="F44" s="219"/>
      <c r="G44" s="1"/>
      <c r="H44" s="67"/>
      <c r="I44" s="67"/>
      <c r="J44" s="66"/>
      <c r="K44" s="11"/>
      <c r="L44" s="10"/>
      <c r="M44" s="9"/>
      <c r="N44" s="105" t="str">
        <f t="shared" si="30"/>
        <v/>
      </c>
      <c r="O44" s="135" t="str">
        <f t="shared" si="24"/>
        <v/>
      </c>
      <c r="P44" s="136" t="str">
        <f t="shared" si="15"/>
        <v/>
      </c>
      <c r="Q44" s="137" t="str">
        <f t="shared" si="25"/>
        <v/>
      </c>
      <c r="R44" s="317" t="str">
        <f t="shared" si="2"/>
        <v/>
      </c>
      <c r="S44" s="317" t="str">
        <f t="shared" si="26"/>
        <v/>
      </c>
      <c r="T44" s="138">
        <f t="shared" si="16"/>
        <v>0</v>
      </c>
      <c r="U44" s="138" t="str">
        <f t="shared" si="3"/>
        <v/>
      </c>
      <c r="V44" s="138" t="str">
        <f t="shared" si="4"/>
        <v/>
      </c>
      <c r="W44" s="138" t="str">
        <f t="shared" si="5"/>
        <v/>
      </c>
      <c r="X44" s="138" t="str">
        <f t="shared" si="6"/>
        <v/>
      </c>
      <c r="Y44" s="138" t="e">
        <f t="shared" si="27"/>
        <v>#VALUE!</v>
      </c>
      <c r="Z44" s="139">
        <f t="shared" si="17"/>
        <v>0</v>
      </c>
      <c r="AA44" s="140">
        <f t="shared" si="18"/>
        <v>0</v>
      </c>
      <c r="AB44" s="140" t="str">
        <f t="shared" si="7"/>
        <v/>
      </c>
      <c r="AC44" s="318" t="str">
        <f t="shared" si="28"/>
        <v/>
      </c>
      <c r="AD44" s="140" t="str">
        <f t="shared" si="8"/>
        <v/>
      </c>
      <c r="AE44" s="319" t="str">
        <f t="shared" si="9"/>
        <v/>
      </c>
      <c r="AF44" s="319" t="str">
        <f t="shared" si="10"/>
        <v/>
      </c>
      <c r="AG44" s="320" t="str">
        <f t="shared" si="11"/>
        <v/>
      </c>
      <c r="AH44" s="136" t="str">
        <f t="array" ref="AH44">IF($AG44&gt;0,IF(OR(I44="Int-AC",I44="Int-Non"),NPV($AF$168,$AD44*(1+$AF$169)*(1+$AF$171)*$AH$136:INDEX($AH$136:$AH$165,MATCH($AC44,$AG$136:$AG$165,0)))+NPV($AF$168,AG44*(1+$AF$170)*$AI$136:INDEX($AI$136:$AI$165,MATCH($AC44,$AG$136:$AG$165,0))),IF(I44="Ext",NPV($AF$168,$AD44*(1+$AF$169)*(1+$AF$171)*$AH$136:INDEX($AH$136:$AH$165,MATCH($AC44,$AG$136:$AG$165,0)))+NPV($AF$168,AG44*(1+$AF$170)*$AL$136:INDEX($AL$136:$AL$165,MATCH($AC44,$AG$136:$AG$165,0))),"")))</f>
        <v/>
      </c>
      <c r="AI44" s="136">
        <f t="shared" si="12"/>
        <v>0</v>
      </c>
      <c r="AJ44" s="320" t="str">
        <f t="shared" si="29"/>
        <v/>
      </c>
      <c r="AK44" s="322">
        <f t="shared" si="13"/>
        <v>0</v>
      </c>
      <c r="AL44" s="140">
        <f t="shared" si="19"/>
        <v>0</v>
      </c>
      <c r="AM44" s="140">
        <f t="shared" si="20"/>
        <v>0</v>
      </c>
      <c r="AN44" s="140">
        <f t="shared" si="14"/>
        <v>0</v>
      </c>
      <c r="AO44" s="138">
        <f t="shared" si="21"/>
        <v>0</v>
      </c>
      <c r="AP44" s="138">
        <f t="shared" si="22"/>
        <v>0</v>
      </c>
      <c r="AQ44" s="408" t="e">
        <f t="shared" si="23"/>
        <v>#N/A</v>
      </c>
    </row>
    <row r="45" spans="1:50" ht="17.45" customHeight="1">
      <c r="A45" s="14"/>
      <c r="B45" s="13"/>
      <c r="C45" s="12"/>
      <c r="D45" s="68"/>
      <c r="E45" s="68"/>
      <c r="F45" s="219"/>
      <c r="G45" s="1"/>
      <c r="H45" s="67"/>
      <c r="I45" s="67"/>
      <c r="J45" s="66"/>
      <c r="K45" s="11"/>
      <c r="L45" s="10"/>
      <c r="M45" s="9"/>
      <c r="N45" s="105" t="str">
        <f t="shared" si="30"/>
        <v/>
      </c>
      <c r="O45" s="135" t="str">
        <f t="shared" si="24"/>
        <v/>
      </c>
      <c r="P45" s="136" t="str">
        <f t="shared" si="15"/>
        <v/>
      </c>
      <c r="Q45" s="137" t="str">
        <f t="shared" si="25"/>
        <v/>
      </c>
      <c r="R45" s="317" t="str">
        <f t="shared" si="2"/>
        <v/>
      </c>
      <c r="S45" s="317" t="str">
        <f t="shared" si="26"/>
        <v/>
      </c>
      <c r="T45" s="138">
        <f t="shared" si="16"/>
        <v>0</v>
      </c>
      <c r="U45" s="138" t="str">
        <f t="shared" si="3"/>
        <v/>
      </c>
      <c r="V45" s="138" t="str">
        <f t="shared" si="4"/>
        <v/>
      </c>
      <c r="W45" s="138" t="str">
        <f t="shared" si="5"/>
        <v/>
      </c>
      <c r="X45" s="138" t="str">
        <f t="shared" si="6"/>
        <v/>
      </c>
      <c r="Y45" s="138" t="e">
        <f t="shared" si="27"/>
        <v>#VALUE!</v>
      </c>
      <c r="Z45" s="139">
        <f t="shared" si="17"/>
        <v>0</v>
      </c>
      <c r="AA45" s="140">
        <f t="shared" si="18"/>
        <v>0</v>
      </c>
      <c r="AB45" s="140" t="str">
        <f t="shared" si="7"/>
        <v/>
      </c>
      <c r="AC45" s="318" t="str">
        <f t="shared" si="28"/>
        <v/>
      </c>
      <c r="AD45" s="140" t="str">
        <f t="shared" si="8"/>
        <v/>
      </c>
      <c r="AE45" s="319" t="str">
        <f t="shared" si="9"/>
        <v/>
      </c>
      <c r="AF45" s="319" t="str">
        <f t="shared" si="10"/>
        <v/>
      </c>
      <c r="AG45" s="320" t="str">
        <f t="shared" si="11"/>
        <v/>
      </c>
      <c r="AH45" s="136" t="str">
        <f t="array" ref="AH45">IF($AG45&gt;0,IF(OR(I45="Int-AC",I45="Int-Non"),NPV($AF$168,$AD45*(1+$AF$169)*(1+$AF$171)*$AH$136:INDEX($AH$136:$AH$165,MATCH($AC45,$AG$136:$AG$165,0)))+NPV($AF$168,AG45*(1+$AF$170)*$AI$136:INDEX($AI$136:$AI$165,MATCH($AC45,$AG$136:$AG$165,0))),IF(I45="Ext",NPV($AF$168,$AD45*(1+$AF$169)*(1+$AF$171)*$AH$136:INDEX($AH$136:$AH$165,MATCH($AC45,$AG$136:$AG$165,0)))+NPV($AF$168,AG45*(1+$AF$170)*$AL$136:INDEX($AL$136:$AL$165,MATCH($AC45,$AG$136:$AG$165,0))),"")))</f>
        <v/>
      </c>
      <c r="AI45" s="136">
        <f t="shared" si="12"/>
        <v>0</v>
      </c>
      <c r="AJ45" s="320" t="str">
        <f t="shared" si="29"/>
        <v/>
      </c>
      <c r="AK45" s="322">
        <f t="shared" si="13"/>
        <v>0</v>
      </c>
      <c r="AL45" s="140">
        <f t="shared" si="19"/>
        <v>0</v>
      </c>
      <c r="AM45" s="140">
        <f t="shared" si="20"/>
        <v>0</v>
      </c>
      <c r="AN45" s="140">
        <f t="shared" si="14"/>
        <v>0</v>
      </c>
      <c r="AO45" s="138">
        <f t="shared" si="21"/>
        <v>0</v>
      </c>
      <c r="AP45" s="138">
        <f t="shared" si="22"/>
        <v>0</v>
      </c>
      <c r="AQ45" s="408" t="e">
        <f t="shared" si="23"/>
        <v>#N/A</v>
      </c>
    </row>
    <row r="46" spans="1:50" ht="17.45" customHeight="1">
      <c r="A46" s="14"/>
      <c r="B46" s="13"/>
      <c r="C46" s="12"/>
      <c r="D46" s="68"/>
      <c r="E46" s="68"/>
      <c r="F46" s="219"/>
      <c r="G46" s="1"/>
      <c r="H46" s="67"/>
      <c r="I46" s="67"/>
      <c r="J46" s="66"/>
      <c r="K46" s="11"/>
      <c r="L46" s="10"/>
      <c r="M46" s="9"/>
      <c r="N46" s="105" t="str">
        <f t="shared" si="30"/>
        <v/>
      </c>
      <c r="O46" s="135" t="str">
        <f t="shared" si="24"/>
        <v/>
      </c>
      <c r="P46" s="136" t="str">
        <f t="shared" si="15"/>
        <v/>
      </c>
      <c r="Q46" s="137" t="str">
        <f t="shared" ref="Q46:Q49" si="31">AJ46</f>
        <v/>
      </c>
      <c r="R46" s="317" t="str">
        <f t="shared" si="2"/>
        <v/>
      </c>
      <c r="S46" s="317" t="str">
        <f t="shared" ref="S46:S49" si="32">IF(L46="","",K46*L46)</f>
        <v/>
      </c>
      <c r="T46" s="138">
        <f t="shared" si="16"/>
        <v>0</v>
      </c>
      <c r="U46" s="138" t="str">
        <f t="shared" ref="U46:U49" si="33">IF(X46=0,"",IF(X46&lt;&gt;"",ROUND(J46/X46,0),""))</f>
        <v/>
      </c>
      <c r="V46" s="138" t="str">
        <f t="shared" si="4"/>
        <v/>
      </c>
      <c r="W46" s="138" t="str">
        <f t="shared" si="5"/>
        <v/>
      </c>
      <c r="X46" s="138" t="str">
        <f t="shared" si="6"/>
        <v/>
      </c>
      <c r="Y46" s="138" t="e">
        <f t="shared" ref="Y46:Y49" si="34">V46+W46</f>
        <v>#VALUE!</v>
      </c>
      <c r="Z46" s="139">
        <f t="shared" si="17"/>
        <v>0</v>
      </c>
      <c r="AA46" s="140">
        <f t="shared" si="18"/>
        <v>0</v>
      </c>
      <c r="AB46" s="140" t="str">
        <f t="shared" si="7"/>
        <v/>
      </c>
      <c r="AC46" s="318" t="str">
        <f t="shared" ref="AC46:AC49" si="35">IF(U46="","",IF($U46&gt;30,30,$U46))</f>
        <v/>
      </c>
      <c r="AD46" s="140" t="str">
        <f t="shared" si="8"/>
        <v/>
      </c>
      <c r="AE46" s="319" t="str">
        <f t="shared" si="9"/>
        <v/>
      </c>
      <c r="AF46" s="319" t="str">
        <f t="shared" si="10"/>
        <v/>
      </c>
      <c r="AG46" s="320" t="str">
        <f t="shared" si="11"/>
        <v/>
      </c>
      <c r="AH46" s="136" t="str">
        <f t="array" ref="AH46">IF($AG46&gt;0,IF(OR(I46="Int-AC",I46="Int-Non"),NPV($AF$168,$AD46*(1+$AF$169)*(1+$AF$171)*$AH$136:INDEX($AH$136:$AH$165,MATCH($AC46,$AG$136:$AG$165,0)))+NPV($AF$168,AG46*(1+$AF$170)*$AI$136:INDEX($AI$136:$AI$165,MATCH($AC46,$AG$136:$AG$165,0))),IF(I46="Ext",NPV($AF$168,$AD46*(1+$AF$169)*(1+$AF$171)*$AH$136:INDEX($AH$136:$AH$165,MATCH($AC46,$AG$136:$AG$165,0)))+NPV($AF$168,AG46*(1+$AF$170)*$AL$136:INDEX($AL$136:$AL$165,MATCH($AC46,$AG$136:$AG$165,0))),"")))</f>
        <v/>
      </c>
      <c r="AI46" s="136">
        <f t="shared" si="12"/>
        <v>0</v>
      </c>
      <c r="AJ46" s="320" t="str">
        <f t="shared" ref="AJ46:AJ49" si="36">IF(AD46="","",AH46/AI46)</f>
        <v/>
      </c>
      <c r="AK46" s="322">
        <f t="shared" si="13"/>
        <v>0</v>
      </c>
      <c r="AL46" s="140">
        <f t="shared" si="19"/>
        <v>0</v>
      </c>
      <c r="AM46" s="140">
        <f t="shared" si="20"/>
        <v>0</v>
      </c>
      <c r="AN46" s="140">
        <f t="shared" ref="AN46:AN49" si="37">IF(AL46="","",AL46-AM46)</f>
        <v>0</v>
      </c>
      <c r="AO46" s="138">
        <f t="shared" si="21"/>
        <v>0</v>
      </c>
      <c r="AP46" s="138">
        <f t="shared" si="22"/>
        <v>0</v>
      </c>
      <c r="AQ46" s="408" t="e">
        <f t="shared" si="23"/>
        <v>#N/A</v>
      </c>
    </row>
    <row r="47" spans="1:50" ht="17.45" customHeight="1">
      <c r="A47" s="14"/>
      <c r="B47" s="13"/>
      <c r="C47" s="12"/>
      <c r="D47" s="68"/>
      <c r="E47" s="68"/>
      <c r="F47" s="219"/>
      <c r="G47" s="1"/>
      <c r="H47" s="67"/>
      <c r="I47" s="67"/>
      <c r="J47" s="66"/>
      <c r="K47" s="11"/>
      <c r="L47" s="10"/>
      <c r="M47" s="9"/>
      <c r="N47" s="105" t="str">
        <f t="shared" si="30"/>
        <v/>
      </c>
      <c r="O47" s="135" t="str">
        <f t="shared" si="24"/>
        <v/>
      </c>
      <c r="P47" s="136" t="str">
        <f t="shared" si="15"/>
        <v/>
      </c>
      <c r="Q47" s="137" t="str">
        <f t="shared" si="31"/>
        <v/>
      </c>
      <c r="R47" s="317" t="str">
        <f t="shared" si="2"/>
        <v/>
      </c>
      <c r="S47" s="317" t="str">
        <f t="shared" si="32"/>
        <v/>
      </c>
      <c r="T47" s="138">
        <f t="shared" si="16"/>
        <v>0</v>
      </c>
      <c r="U47" s="138" t="str">
        <f t="shared" si="33"/>
        <v/>
      </c>
      <c r="V47" s="138" t="str">
        <f t="shared" si="4"/>
        <v/>
      </c>
      <c r="W47" s="138" t="str">
        <f t="shared" si="5"/>
        <v/>
      </c>
      <c r="X47" s="138" t="str">
        <f t="shared" si="6"/>
        <v/>
      </c>
      <c r="Y47" s="138" t="e">
        <f t="shared" si="34"/>
        <v>#VALUE!</v>
      </c>
      <c r="Z47" s="139">
        <f t="shared" si="17"/>
        <v>0</v>
      </c>
      <c r="AA47" s="140">
        <f t="shared" si="18"/>
        <v>0</v>
      </c>
      <c r="AB47" s="140" t="str">
        <f t="shared" si="7"/>
        <v/>
      </c>
      <c r="AC47" s="318" t="str">
        <f t="shared" si="35"/>
        <v/>
      </c>
      <c r="AD47" s="140" t="str">
        <f t="shared" si="8"/>
        <v/>
      </c>
      <c r="AE47" s="319" t="str">
        <f t="shared" si="9"/>
        <v/>
      </c>
      <c r="AF47" s="319" t="str">
        <f t="shared" si="10"/>
        <v/>
      </c>
      <c r="AG47" s="320" t="str">
        <f t="shared" si="11"/>
        <v/>
      </c>
      <c r="AH47" s="136" t="str">
        <f t="array" ref="AH47">IF($AG47&gt;0,IF(OR(I47="Int-AC",I47="Int-Non"),NPV($AF$168,$AD47*(1+$AF$169)*(1+$AF$171)*$AH$136:INDEX($AH$136:$AH$165,MATCH($AC47,$AG$136:$AG$165,0)))+NPV($AF$168,AG47*(1+$AF$170)*$AI$136:INDEX($AI$136:$AI$165,MATCH($AC47,$AG$136:$AG$165,0))),IF(I47="Ext",NPV($AF$168,$AD47*(1+$AF$169)*(1+$AF$171)*$AH$136:INDEX($AH$136:$AH$165,MATCH($AC47,$AG$136:$AG$165,0)))+NPV($AF$168,AG47*(1+$AF$170)*$AL$136:INDEX($AL$136:$AL$165,MATCH($AC47,$AG$136:$AG$165,0))),"")))</f>
        <v/>
      </c>
      <c r="AI47" s="136">
        <f t="shared" si="12"/>
        <v>0</v>
      </c>
      <c r="AJ47" s="320" t="str">
        <f t="shared" si="36"/>
        <v/>
      </c>
      <c r="AK47" s="322">
        <f t="shared" si="13"/>
        <v>0</v>
      </c>
      <c r="AL47" s="140">
        <f t="shared" si="19"/>
        <v>0</v>
      </c>
      <c r="AM47" s="140">
        <f t="shared" si="20"/>
        <v>0</v>
      </c>
      <c r="AN47" s="140">
        <f t="shared" si="37"/>
        <v>0</v>
      </c>
      <c r="AO47" s="138">
        <f t="shared" si="21"/>
        <v>0</v>
      </c>
      <c r="AP47" s="138">
        <f t="shared" si="22"/>
        <v>0</v>
      </c>
      <c r="AQ47" s="408" t="e">
        <f t="shared" si="23"/>
        <v>#N/A</v>
      </c>
    </row>
    <row r="48" spans="1:50" ht="17.45" customHeight="1">
      <c r="A48" s="14"/>
      <c r="B48" s="13"/>
      <c r="C48" s="12"/>
      <c r="D48" s="68"/>
      <c r="E48" s="68"/>
      <c r="F48" s="219"/>
      <c r="G48" s="1"/>
      <c r="H48" s="67"/>
      <c r="I48" s="67"/>
      <c r="J48" s="66"/>
      <c r="K48" s="11"/>
      <c r="L48" s="10"/>
      <c r="M48" s="9"/>
      <c r="N48" s="105" t="str">
        <f t="shared" si="30"/>
        <v/>
      </c>
      <c r="O48" s="135" t="str">
        <f t="shared" si="24"/>
        <v/>
      </c>
      <c r="P48" s="136" t="str">
        <f t="shared" si="15"/>
        <v/>
      </c>
      <c r="Q48" s="137" t="str">
        <f t="shared" si="31"/>
        <v/>
      </c>
      <c r="R48" s="317" t="str">
        <f t="shared" si="2"/>
        <v/>
      </c>
      <c r="S48" s="317" t="str">
        <f t="shared" si="32"/>
        <v/>
      </c>
      <c r="T48" s="138">
        <f t="shared" si="16"/>
        <v>0</v>
      </c>
      <c r="U48" s="138" t="str">
        <f t="shared" si="33"/>
        <v/>
      </c>
      <c r="V48" s="138" t="str">
        <f t="shared" si="4"/>
        <v/>
      </c>
      <c r="W48" s="138" t="str">
        <f t="shared" si="5"/>
        <v/>
      </c>
      <c r="X48" s="138" t="str">
        <f t="shared" si="6"/>
        <v/>
      </c>
      <c r="Y48" s="138" t="e">
        <f t="shared" si="34"/>
        <v>#VALUE!</v>
      </c>
      <c r="Z48" s="139">
        <f t="shared" si="17"/>
        <v>0</v>
      </c>
      <c r="AA48" s="140">
        <f t="shared" si="18"/>
        <v>0</v>
      </c>
      <c r="AB48" s="140" t="str">
        <f t="shared" si="7"/>
        <v/>
      </c>
      <c r="AC48" s="318" t="str">
        <f t="shared" si="35"/>
        <v/>
      </c>
      <c r="AD48" s="140" t="str">
        <f t="shared" si="8"/>
        <v/>
      </c>
      <c r="AE48" s="319" t="str">
        <f t="shared" si="9"/>
        <v/>
      </c>
      <c r="AF48" s="319" t="str">
        <f t="shared" si="10"/>
        <v/>
      </c>
      <c r="AG48" s="320" t="str">
        <f t="shared" si="11"/>
        <v/>
      </c>
      <c r="AH48" s="136" t="str">
        <f t="array" ref="AH48">IF($AG48&gt;0,IF(OR(I48="Int-AC",I48="Int-Non"),NPV($AF$168,$AD48*(1+$AF$169)*(1+$AF$171)*$AH$136:INDEX($AH$136:$AH$165,MATCH($AC48,$AG$136:$AG$165,0)))+NPV($AF$168,AG48*(1+$AF$170)*$AI$136:INDEX($AI$136:$AI$165,MATCH($AC48,$AG$136:$AG$165,0))),IF(I48="Ext",NPV($AF$168,$AD48*(1+$AF$169)*(1+$AF$171)*$AH$136:INDEX($AH$136:$AH$165,MATCH($AC48,$AG$136:$AG$165,0)))+NPV($AF$168,AG48*(1+$AF$170)*$AL$136:INDEX($AL$136:$AL$165,MATCH($AC48,$AG$136:$AG$165,0))),"")))</f>
        <v/>
      </c>
      <c r="AI48" s="136">
        <f t="shared" si="12"/>
        <v>0</v>
      </c>
      <c r="AJ48" s="320" t="str">
        <f t="shared" si="36"/>
        <v/>
      </c>
      <c r="AK48" s="322">
        <f t="shared" si="13"/>
        <v>0</v>
      </c>
      <c r="AL48" s="140">
        <f t="shared" si="19"/>
        <v>0</v>
      </c>
      <c r="AM48" s="140">
        <f t="shared" si="20"/>
        <v>0</v>
      </c>
      <c r="AN48" s="140">
        <f t="shared" si="37"/>
        <v>0</v>
      </c>
      <c r="AO48" s="138">
        <f t="shared" si="21"/>
        <v>0</v>
      </c>
      <c r="AP48" s="138">
        <f t="shared" si="22"/>
        <v>0</v>
      </c>
      <c r="AQ48" s="408" t="e">
        <f t="shared" si="23"/>
        <v>#N/A</v>
      </c>
    </row>
    <row r="49" spans="1:45" ht="17.45" customHeight="1">
      <c r="A49" s="14"/>
      <c r="B49" s="13"/>
      <c r="C49" s="12"/>
      <c r="D49" s="68"/>
      <c r="E49" s="68"/>
      <c r="F49" s="219"/>
      <c r="G49" s="1"/>
      <c r="H49" s="67"/>
      <c r="I49" s="67"/>
      <c r="J49" s="66"/>
      <c r="K49" s="11"/>
      <c r="L49" s="10"/>
      <c r="M49" s="9"/>
      <c r="N49" s="105" t="str">
        <f t="shared" si="30"/>
        <v/>
      </c>
      <c r="O49" s="135" t="str">
        <f t="shared" si="24"/>
        <v/>
      </c>
      <c r="P49" s="136" t="str">
        <f t="shared" si="15"/>
        <v/>
      </c>
      <c r="Q49" s="137" t="str">
        <f t="shared" si="31"/>
        <v/>
      </c>
      <c r="R49" s="317" t="str">
        <f t="shared" si="2"/>
        <v/>
      </c>
      <c r="S49" s="317" t="str">
        <f t="shared" si="32"/>
        <v/>
      </c>
      <c r="T49" s="138">
        <f t="shared" si="16"/>
        <v>0</v>
      </c>
      <c r="U49" s="138" t="str">
        <f t="shared" si="33"/>
        <v/>
      </c>
      <c r="V49" s="138" t="str">
        <f t="shared" si="4"/>
        <v/>
      </c>
      <c r="W49" s="138" t="str">
        <f t="shared" si="5"/>
        <v/>
      </c>
      <c r="X49" s="138" t="str">
        <f t="shared" si="6"/>
        <v/>
      </c>
      <c r="Y49" s="138" t="e">
        <f t="shared" si="34"/>
        <v>#VALUE!</v>
      </c>
      <c r="Z49" s="139">
        <f t="shared" si="17"/>
        <v>0</v>
      </c>
      <c r="AA49" s="140">
        <f t="shared" si="18"/>
        <v>0</v>
      </c>
      <c r="AB49" s="140" t="str">
        <f t="shared" si="7"/>
        <v/>
      </c>
      <c r="AC49" s="318" t="str">
        <f t="shared" si="35"/>
        <v/>
      </c>
      <c r="AD49" s="140" t="str">
        <f t="shared" si="8"/>
        <v/>
      </c>
      <c r="AE49" s="319" t="str">
        <f t="shared" si="9"/>
        <v/>
      </c>
      <c r="AF49" s="319" t="str">
        <f t="shared" si="10"/>
        <v/>
      </c>
      <c r="AG49" s="320" t="str">
        <f t="shared" si="11"/>
        <v/>
      </c>
      <c r="AH49" s="136" t="str">
        <f t="array" ref="AH49">IF($AG49&gt;0,IF(OR(I49="Int-AC",I49="Int-Non"),NPV($AF$168,$AD49*(1+$AF$169)*(1+$AF$171)*$AH$136:INDEX($AH$136:$AH$165,MATCH($AC49,$AG$136:$AG$165,0)))+NPV($AF$168,AG49*(1+$AF$170)*$AI$136:INDEX($AI$136:$AI$165,MATCH($AC49,$AG$136:$AG$165,0))),IF(I49="Ext",NPV($AF$168,$AD49*(1+$AF$169)*(1+$AF$171)*$AH$136:INDEX($AH$136:$AH$165,MATCH($AC49,$AG$136:$AG$165,0)))+NPV($AF$168,AG49*(1+$AF$170)*$AL$136:INDEX($AL$136:$AL$165,MATCH($AC49,$AG$136:$AG$165,0))),"")))</f>
        <v/>
      </c>
      <c r="AI49" s="136">
        <f t="shared" si="12"/>
        <v>0</v>
      </c>
      <c r="AJ49" s="320" t="str">
        <f t="shared" si="36"/>
        <v/>
      </c>
      <c r="AK49" s="322">
        <f t="shared" si="13"/>
        <v>0</v>
      </c>
      <c r="AL49" s="140">
        <f t="shared" si="19"/>
        <v>0</v>
      </c>
      <c r="AM49" s="140">
        <f t="shared" si="20"/>
        <v>0</v>
      </c>
      <c r="AN49" s="140">
        <f t="shared" si="37"/>
        <v>0</v>
      </c>
      <c r="AO49" s="138">
        <f t="shared" si="21"/>
        <v>0</v>
      </c>
      <c r="AP49" s="138">
        <f t="shared" si="22"/>
        <v>0</v>
      </c>
      <c r="AQ49" s="408" t="e">
        <f t="shared" si="23"/>
        <v>#N/A</v>
      </c>
    </row>
    <row r="50" spans="1:45" ht="17.45" customHeight="1">
      <c r="A50" s="14"/>
      <c r="B50" s="13"/>
      <c r="C50" s="12"/>
      <c r="D50" s="68"/>
      <c r="E50" s="68"/>
      <c r="F50" s="219"/>
      <c r="G50" s="1"/>
      <c r="H50" s="67"/>
      <c r="I50" s="67"/>
      <c r="J50" s="66"/>
      <c r="K50" s="11"/>
      <c r="L50" s="10"/>
      <c r="M50" s="9"/>
      <c r="N50" s="105" t="str">
        <f t="shared" si="30"/>
        <v/>
      </c>
      <c r="O50" s="135" t="str">
        <f t="shared" si="24"/>
        <v/>
      </c>
      <c r="P50" s="136" t="str">
        <f t="shared" si="15"/>
        <v/>
      </c>
      <c r="Q50" s="137" t="str">
        <f t="shared" si="25"/>
        <v/>
      </c>
      <c r="R50" s="317" t="str">
        <f t="shared" si="2"/>
        <v/>
      </c>
      <c r="S50" s="317" t="str">
        <f t="shared" si="26"/>
        <v/>
      </c>
      <c r="T50" s="138">
        <f t="shared" si="16"/>
        <v>0</v>
      </c>
      <c r="U50" s="138" t="str">
        <f t="shared" si="3"/>
        <v/>
      </c>
      <c r="V50" s="138" t="str">
        <f t="shared" si="4"/>
        <v/>
      </c>
      <c r="W50" s="138" t="str">
        <f t="shared" si="5"/>
        <v/>
      </c>
      <c r="X50" s="138" t="str">
        <f t="shared" si="6"/>
        <v/>
      </c>
      <c r="Y50" s="138" t="e">
        <f t="shared" si="27"/>
        <v>#VALUE!</v>
      </c>
      <c r="Z50" s="139">
        <f t="shared" si="17"/>
        <v>0</v>
      </c>
      <c r="AA50" s="140">
        <f t="shared" si="18"/>
        <v>0</v>
      </c>
      <c r="AB50" s="140" t="str">
        <f t="shared" si="7"/>
        <v/>
      </c>
      <c r="AC50" s="318" t="str">
        <f t="shared" si="28"/>
        <v/>
      </c>
      <c r="AD50" s="140" t="str">
        <f t="shared" si="8"/>
        <v/>
      </c>
      <c r="AE50" s="319" t="str">
        <f t="shared" si="9"/>
        <v/>
      </c>
      <c r="AF50" s="319" t="str">
        <f t="shared" si="10"/>
        <v/>
      </c>
      <c r="AG50" s="320" t="str">
        <f t="shared" si="11"/>
        <v/>
      </c>
      <c r="AH50" s="136" t="str">
        <f t="array" ref="AH50">IF($AG50&gt;0,IF(OR(I50="Int-AC",I50="Int-Non"),NPV($AF$168,$AD50*(1+$AF$169)*(1+$AF$171)*$AH$136:INDEX($AH$136:$AH$165,MATCH($AC50,$AG$136:$AG$165,0)))+NPV($AF$168,AG50*(1+$AF$170)*$AI$136:INDEX($AI$136:$AI$165,MATCH($AC50,$AG$136:$AG$165,0))),IF(I50="Ext",NPV($AF$168,$AD50*(1+$AF$169)*(1+$AF$171)*$AH$136:INDEX($AH$136:$AH$165,MATCH($AC50,$AG$136:$AG$165,0)))+NPV($AF$168,AG50*(1+$AF$170)*$AL$136:INDEX($AL$136:$AL$165,MATCH($AC50,$AG$136:$AG$165,0))),"")))</f>
        <v/>
      </c>
      <c r="AI50" s="136">
        <f t="shared" si="12"/>
        <v>0</v>
      </c>
      <c r="AJ50" s="320" t="str">
        <f t="shared" si="29"/>
        <v/>
      </c>
      <c r="AK50" s="322">
        <f t="shared" si="13"/>
        <v>0</v>
      </c>
      <c r="AL50" s="140">
        <f t="shared" si="19"/>
        <v>0</v>
      </c>
      <c r="AM50" s="140">
        <f t="shared" si="20"/>
        <v>0</v>
      </c>
      <c r="AN50" s="140">
        <f t="shared" si="14"/>
        <v>0</v>
      </c>
      <c r="AO50" s="138">
        <f t="shared" si="21"/>
        <v>0</v>
      </c>
      <c r="AP50" s="138">
        <f t="shared" si="22"/>
        <v>0</v>
      </c>
      <c r="AQ50" s="408" t="e">
        <f t="shared" si="23"/>
        <v>#N/A</v>
      </c>
    </row>
    <row r="51" spans="1:45" ht="17.45" customHeight="1">
      <c r="A51" s="14"/>
      <c r="B51" s="13"/>
      <c r="C51" s="12"/>
      <c r="D51" s="68"/>
      <c r="E51" s="68"/>
      <c r="F51" s="219"/>
      <c r="G51" s="1"/>
      <c r="H51" s="67"/>
      <c r="I51" s="67"/>
      <c r="J51" s="66"/>
      <c r="K51" s="11"/>
      <c r="L51" s="10"/>
      <c r="M51" s="9"/>
      <c r="N51" s="105" t="str">
        <f t="shared" si="30"/>
        <v/>
      </c>
      <c r="O51" s="135" t="str">
        <f t="shared" si="24"/>
        <v/>
      </c>
      <c r="P51" s="136" t="str">
        <f t="shared" si="15"/>
        <v/>
      </c>
      <c r="Q51" s="137" t="str">
        <f t="shared" si="25"/>
        <v/>
      </c>
      <c r="R51" s="317" t="str">
        <f t="shared" si="2"/>
        <v/>
      </c>
      <c r="S51" s="317" t="str">
        <f t="shared" si="26"/>
        <v/>
      </c>
      <c r="T51" s="138">
        <f t="shared" si="16"/>
        <v>0</v>
      </c>
      <c r="U51" s="138" t="str">
        <f t="shared" si="3"/>
        <v/>
      </c>
      <c r="V51" s="138" t="str">
        <f t="shared" si="4"/>
        <v/>
      </c>
      <c r="W51" s="138" t="str">
        <f t="shared" si="5"/>
        <v/>
      </c>
      <c r="X51" s="138" t="str">
        <f t="shared" si="6"/>
        <v/>
      </c>
      <c r="Y51" s="138" t="e">
        <f t="shared" si="27"/>
        <v>#VALUE!</v>
      </c>
      <c r="Z51" s="139">
        <f t="shared" si="17"/>
        <v>0</v>
      </c>
      <c r="AA51" s="140">
        <f t="shared" si="18"/>
        <v>0</v>
      </c>
      <c r="AB51" s="140" t="str">
        <f t="shared" si="7"/>
        <v/>
      </c>
      <c r="AC51" s="318" t="str">
        <f t="shared" si="28"/>
        <v/>
      </c>
      <c r="AD51" s="140" t="str">
        <f t="shared" si="8"/>
        <v/>
      </c>
      <c r="AE51" s="319" t="str">
        <f t="shared" si="9"/>
        <v/>
      </c>
      <c r="AF51" s="319" t="str">
        <f t="shared" si="10"/>
        <v/>
      </c>
      <c r="AG51" s="320" t="str">
        <f t="shared" si="11"/>
        <v/>
      </c>
      <c r="AH51" s="136" t="str">
        <f t="array" ref="AH51">IF($AG51&gt;0,IF(OR(I51="Int-AC",I51="Int-Non"),NPV($AF$168,$AD51*(1+$AF$169)*(1+$AF$171)*$AH$136:INDEX($AH$136:$AH$165,MATCH($AC51,$AG$136:$AG$165,0)))+NPV($AF$168,AG51*(1+$AF$170)*$AI$136:INDEX($AI$136:$AI$165,MATCH($AC51,$AG$136:$AG$165,0))),IF(I51="Ext",NPV($AF$168,$AD51*(1+$AF$169)*(1+$AF$171)*$AH$136:INDEX($AH$136:$AH$165,MATCH($AC51,$AG$136:$AG$165,0)))+NPV($AF$168,AG51*(1+$AF$170)*$AL$136:INDEX($AL$136:$AL$165,MATCH($AC51,$AG$136:$AG$165,0))),"")))</f>
        <v/>
      </c>
      <c r="AI51" s="136">
        <f t="shared" si="12"/>
        <v>0</v>
      </c>
      <c r="AJ51" s="320" t="str">
        <f t="shared" si="29"/>
        <v/>
      </c>
      <c r="AK51" s="322">
        <f t="shared" si="13"/>
        <v>0</v>
      </c>
      <c r="AL51" s="140">
        <f t="shared" si="19"/>
        <v>0</v>
      </c>
      <c r="AM51" s="140">
        <f t="shared" si="20"/>
        <v>0</v>
      </c>
      <c r="AN51" s="140">
        <f t="shared" si="14"/>
        <v>0</v>
      </c>
      <c r="AO51" s="138">
        <f t="shared" si="21"/>
        <v>0</v>
      </c>
      <c r="AP51" s="138">
        <f t="shared" si="22"/>
        <v>0</v>
      </c>
      <c r="AQ51" s="408" t="e">
        <f t="shared" si="23"/>
        <v>#N/A</v>
      </c>
      <c r="AR51" s="125"/>
    </row>
    <row r="52" spans="1:45" ht="17.45" customHeight="1">
      <c r="A52" s="14"/>
      <c r="B52" s="13"/>
      <c r="C52" s="12"/>
      <c r="D52" s="68"/>
      <c r="E52" s="68"/>
      <c r="F52" s="219"/>
      <c r="G52" s="1"/>
      <c r="H52" s="67"/>
      <c r="I52" s="67"/>
      <c r="J52" s="66"/>
      <c r="K52" s="11"/>
      <c r="L52" s="10"/>
      <c r="M52" s="9"/>
      <c r="N52" s="105" t="str">
        <f t="shared" si="30"/>
        <v/>
      </c>
      <c r="O52" s="135" t="str">
        <f t="shared" si="24"/>
        <v/>
      </c>
      <c r="P52" s="136" t="str">
        <f t="shared" si="15"/>
        <v/>
      </c>
      <c r="Q52" s="137" t="str">
        <f t="shared" si="25"/>
        <v/>
      </c>
      <c r="R52" s="317" t="str">
        <f t="shared" si="2"/>
        <v/>
      </c>
      <c r="S52" s="317" t="str">
        <f t="shared" si="26"/>
        <v/>
      </c>
      <c r="T52" s="138">
        <f t="shared" si="16"/>
        <v>0</v>
      </c>
      <c r="U52" s="138" t="str">
        <f t="shared" si="3"/>
        <v/>
      </c>
      <c r="V52" s="138" t="str">
        <f t="shared" si="4"/>
        <v/>
      </c>
      <c r="W52" s="138" t="str">
        <f t="shared" si="5"/>
        <v/>
      </c>
      <c r="X52" s="138" t="str">
        <f t="shared" si="6"/>
        <v/>
      </c>
      <c r="Y52" s="138" t="e">
        <f t="shared" si="27"/>
        <v>#VALUE!</v>
      </c>
      <c r="Z52" s="139">
        <f t="shared" si="17"/>
        <v>0</v>
      </c>
      <c r="AA52" s="140">
        <f t="shared" si="18"/>
        <v>0</v>
      </c>
      <c r="AB52" s="140" t="str">
        <f t="shared" si="7"/>
        <v/>
      </c>
      <c r="AC52" s="318" t="str">
        <f t="shared" si="28"/>
        <v/>
      </c>
      <c r="AD52" s="140" t="str">
        <f t="shared" si="8"/>
        <v/>
      </c>
      <c r="AE52" s="319" t="str">
        <f t="shared" si="9"/>
        <v/>
      </c>
      <c r="AF52" s="319" t="str">
        <f t="shared" si="10"/>
        <v/>
      </c>
      <c r="AG52" s="320" t="str">
        <f t="shared" si="11"/>
        <v/>
      </c>
      <c r="AH52" s="136" t="str">
        <f t="array" ref="AH52">IF($AG52&gt;0,IF(OR(I52="Int-AC",I52="Int-Non"),NPV($AF$168,$AD52*(1+$AF$169)*(1+$AF$171)*$AH$136:INDEX($AH$136:$AH$165,MATCH($AC52,$AG$136:$AG$165,0)))+NPV($AF$168,AG52*(1+$AF$170)*$AI$136:INDEX($AI$136:$AI$165,MATCH($AC52,$AG$136:$AG$165,0))),IF(I52="Ext",NPV($AF$168,$AD52*(1+$AF$169)*(1+$AF$171)*$AH$136:INDEX($AH$136:$AH$165,MATCH($AC52,$AG$136:$AG$165,0)))+NPV($AF$168,AG52*(1+$AF$170)*$AL$136:INDEX($AL$136:$AL$165,MATCH($AC52,$AG$136:$AG$165,0))),"")))</f>
        <v/>
      </c>
      <c r="AI52" s="136">
        <f t="shared" si="12"/>
        <v>0</v>
      </c>
      <c r="AJ52" s="320" t="str">
        <f t="shared" si="29"/>
        <v/>
      </c>
      <c r="AK52" s="322">
        <f t="shared" si="13"/>
        <v>0</v>
      </c>
      <c r="AL52" s="140">
        <f t="shared" si="19"/>
        <v>0</v>
      </c>
      <c r="AM52" s="140">
        <f t="shared" si="20"/>
        <v>0</v>
      </c>
      <c r="AN52" s="140">
        <f t="shared" si="14"/>
        <v>0</v>
      </c>
      <c r="AO52" s="138">
        <f t="shared" si="21"/>
        <v>0</v>
      </c>
      <c r="AP52" s="138">
        <f t="shared" si="22"/>
        <v>0</v>
      </c>
      <c r="AQ52" s="408" t="e">
        <f t="shared" si="23"/>
        <v>#N/A</v>
      </c>
      <c r="AR52" s="125"/>
    </row>
    <row r="53" spans="1:45" ht="17.45" customHeight="1">
      <c r="A53" s="14"/>
      <c r="B53" s="13"/>
      <c r="C53" s="12"/>
      <c r="D53" s="68"/>
      <c r="E53" s="68"/>
      <c r="F53" s="219"/>
      <c r="G53" s="1"/>
      <c r="H53" s="67"/>
      <c r="I53" s="67"/>
      <c r="J53" s="66"/>
      <c r="K53" s="11"/>
      <c r="L53" s="10"/>
      <c r="M53" s="9"/>
      <c r="N53" s="105" t="str">
        <f t="shared" si="30"/>
        <v/>
      </c>
      <c r="O53" s="135" t="str">
        <f t="shared" si="24"/>
        <v/>
      </c>
      <c r="P53" s="136" t="str">
        <f t="shared" si="15"/>
        <v/>
      </c>
      <c r="Q53" s="137" t="str">
        <f t="shared" si="25"/>
        <v/>
      </c>
      <c r="R53" s="317" t="str">
        <f t="shared" si="2"/>
        <v/>
      </c>
      <c r="S53" s="317" t="str">
        <f t="shared" si="26"/>
        <v/>
      </c>
      <c r="T53" s="138">
        <f t="shared" si="16"/>
        <v>0</v>
      </c>
      <c r="U53" s="138" t="str">
        <f t="shared" si="3"/>
        <v/>
      </c>
      <c r="V53" s="138" t="str">
        <f t="shared" si="4"/>
        <v/>
      </c>
      <c r="W53" s="138" t="str">
        <f t="shared" si="5"/>
        <v/>
      </c>
      <c r="X53" s="138" t="str">
        <f t="shared" si="6"/>
        <v/>
      </c>
      <c r="Y53" s="138" t="e">
        <f t="shared" si="27"/>
        <v>#VALUE!</v>
      </c>
      <c r="Z53" s="139">
        <f t="shared" si="17"/>
        <v>0</v>
      </c>
      <c r="AA53" s="140">
        <f t="shared" si="18"/>
        <v>0</v>
      </c>
      <c r="AB53" s="140" t="str">
        <f t="shared" si="7"/>
        <v/>
      </c>
      <c r="AC53" s="318" t="str">
        <f t="shared" si="28"/>
        <v/>
      </c>
      <c r="AD53" s="140" t="str">
        <f t="shared" si="8"/>
        <v/>
      </c>
      <c r="AE53" s="319" t="str">
        <f t="shared" si="9"/>
        <v/>
      </c>
      <c r="AF53" s="319" t="str">
        <f t="shared" si="10"/>
        <v/>
      </c>
      <c r="AG53" s="320" t="str">
        <f t="shared" si="11"/>
        <v/>
      </c>
      <c r="AH53" s="136" t="str">
        <f t="array" ref="AH53">IF($AG53&gt;0,IF(OR(I53="Int-AC",I53="Int-Non"),NPV($AF$168,$AD53*(1+$AF$169)*(1+$AF$171)*$AH$136:INDEX($AH$136:$AH$165,MATCH($AC53,$AG$136:$AG$165,0)))+NPV($AF$168,AG53*(1+$AF$170)*$AI$136:INDEX($AI$136:$AI$165,MATCH($AC53,$AG$136:$AG$165,0))),IF(I53="Ext",NPV($AF$168,$AD53*(1+$AF$169)*(1+$AF$171)*$AH$136:INDEX($AH$136:$AH$165,MATCH($AC53,$AG$136:$AG$165,0)))+NPV($AF$168,AG53*(1+$AF$170)*$AL$136:INDEX($AL$136:$AL$165,MATCH($AC53,$AG$136:$AG$165,0))),"")))</f>
        <v/>
      </c>
      <c r="AI53" s="136">
        <f t="shared" si="12"/>
        <v>0</v>
      </c>
      <c r="AJ53" s="320" t="str">
        <f t="shared" si="29"/>
        <v/>
      </c>
      <c r="AK53" s="322">
        <f t="shared" si="13"/>
        <v>0</v>
      </c>
      <c r="AL53" s="140">
        <f t="shared" si="19"/>
        <v>0</v>
      </c>
      <c r="AM53" s="140">
        <f t="shared" si="20"/>
        <v>0</v>
      </c>
      <c r="AN53" s="140">
        <f t="shared" si="14"/>
        <v>0</v>
      </c>
      <c r="AO53" s="138">
        <f t="shared" si="21"/>
        <v>0</v>
      </c>
      <c r="AP53" s="138">
        <f t="shared" si="22"/>
        <v>0</v>
      </c>
      <c r="AQ53" s="408" t="e">
        <f t="shared" si="23"/>
        <v>#N/A</v>
      </c>
      <c r="AR53" s="125"/>
    </row>
    <row r="54" spans="1:45" ht="17.45" customHeight="1">
      <c r="A54" s="14"/>
      <c r="B54" s="13"/>
      <c r="C54" s="12"/>
      <c r="D54" s="68"/>
      <c r="E54" s="68"/>
      <c r="F54" s="219"/>
      <c r="G54" s="1"/>
      <c r="H54" s="67"/>
      <c r="I54" s="67"/>
      <c r="J54" s="66"/>
      <c r="K54" s="11"/>
      <c r="L54" s="10"/>
      <c r="M54" s="9"/>
      <c r="N54" s="105" t="str">
        <f t="shared" si="30"/>
        <v/>
      </c>
      <c r="O54" s="135" t="str">
        <f t="shared" si="24"/>
        <v/>
      </c>
      <c r="P54" s="136" t="str">
        <f t="shared" si="15"/>
        <v/>
      </c>
      <c r="Q54" s="137" t="str">
        <f t="shared" si="25"/>
        <v/>
      </c>
      <c r="R54" s="317" t="str">
        <f t="shared" si="2"/>
        <v/>
      </c>
      <c r="S54" s="317" t="str">
        <f t="shared" si="26"/>
        <v/>
      </c>
      <c r="T54" s="138">
        <f t="shared" si="16"/>
        <v>0</v>
      </c>
      <c r="U54" s="138" t="str">
        <f t="shared" si="3"/>
        <v/>
      </c>
      <c r="V54" s="138" t="str">
        <f t="shared" si="4"/>
        <v/>
      </c>
      <c r="W54" s="138" t="str">
        <f t="shared" si="5"/>
        <v/>
      </c>
      <c r="X54" s="138" t="str">
        <f t="shared" si="6"/>
        <v/>
      </c>
      <c r="Y54" s="138" t="e">
        <f t="shared" si="27"/>
        <v>#VALUE!</v>
      </c>
      <c r="Z54" s="139">
        <f t="shared" si="17"/>
        <v>0</v>
      </c>
      <c r="AA54" s="140">
        <f t="shared" si="18"/>
        <v>0</v>
      </c>
      <c r="AB54" s="140" t="str">
        <f t="shared" si="7"/>
        <v/>
      </c>
      <c r="AC54" s="318" t="str">
        <f t="shared" si="28"/>
        <v/>
      </c>
      <c r="AD54" s="140" t="str">
        <f t="shared" si="8"/>
        <v/>
      </c>
      <c r="AE54" s="319" t="str">
        <f t="shared" si="9"/>
        <v/>
      </c>
      <c r="AF54" s="319" t="str">
        <f t="shared" si="10"/>
        <v/>
      </c>
      <c r="AG54" s="320" t="str">
        <f t="shared" si="11"/>
        <v/>
      </c>
      <c r="AH54" s="136" t="str">
        <f t="array" ref="AH54">IF($AG54&gt;0,IF(OR(I54="Int-AC",I54="Int-Non"),NPV($AF$168,$AD54*(1+$AF$169)*(1+$AF$171)*$AH$136:INDEX($AH$136:$AH$165,MATCH($AC54,$AG$136:$AG$165,0)))+NPV($AF$168,AG54*(1+$AF$170)*$AI$136:INDEX($AI$136:$AI$165,MATCH($AC54,$AG$136:$AG$165,0))),IF(I54="Ext",NPV($AF$168,$AD54*(1+$AF$169)*(1+$AF$171)*$AH$136:INDEX($AH$136:$AH$165,MATCH($AC54,$AG$136:$AG$165,0)))+NPV($AF$168,AG54*(1+$AF$170)*$AL$136:INDEX($AL$136:$AL$165,MATCH($AC54,$AG$136:$AG$165,0))),"")))</f>
        <v/>
      </c>
      <c r="AI54" s="136">
        <f t="shared" si="12"/>
        <v>0</v>
      </c>
      <c r="AJ54" s="320" t="str">
        <f t="shared" si="29"/>
        <v/>
      </c>
      <c r="AK54" s="322">
        <f t="shared" si="13"/>
        <v>0</v>
      </c>
      <c r="AL54" s="140">
        <f t="shared" si="19"/>
        <v>0</v>
      </c>
      <c r="AM54" s="140">
        <f t="shared" si="20"/>
        <v>0</v>
      </c>
      <c r="AN54" s="140">
        <f t="shared" si="14"/>
        <v>0</v>
      </c>
      <c r="AO54" s="138">
        <f t="shared" si="21"/>
        <v>0</v>
      </c>
      <c r="AP54" s="138">
        <f t="shared" si="22"/>
        <v>0</v>
      </c>
      <c r="AQ54" s="408" t="e">
        <f t="shared" si="23"/>
        <v>#N/A</v>
      </c>
      <c r="AS54" s="125"/>
    </row>
    <row r="55" spans="1:45" ht="17.45" customHeight="1">
      <c r="A55" s="14"/>
      <c r="B55" s="13"/>
      <c r="C55" s="12"/>
      <c r="D55" s="68"/>
      <c r="E55" s="68"/>
      <c r="F55" s="219"/>
      <c r="G55" s="1"/>
      <c r="H55" s="67"/>
      <c r="I55" s="67"/>
      <c r="J55" s="66"/>
      <c r="K55" s="11"/>
      <c r="L55" s="10"/>
      <c r="M55" s="9"/>
      <c r="N55" s="105" t="str">
        <f t="shared" si="30"/>
        <v/>
      </c>
      <c r="O55" s="135" t="str">
        <f t="shared" si="24"/>
        <v/>
      </c>
      <c r="P55" s="136" t="str">
        <f t="shared" si="15"/>
        <v/>
      </c>
      <c r="Q55" s="137" t="str">
        <f t="shared" si="25"/>
        <v/>
      </c>
      <c r="R55" s="317" t="str">
        <f t="shared" si="2"/>
        <v/>
      </c>
      <c r="S55" s="317" t="str">
        <f t="shared" si="26"/>
        <v/>
      </c>
      <c r="T55" s="138">
        <f t="shared" si="16"/>
        <v>0</v>
      </c>
      <c r="U55" s="138" t="str">
        <f t="shared" si="3"/>
        <v/>
      </c>
      <c r="V55" s="138" t="str">
        <f t="shared" si="4"/>
        <v/>
      </c>
      <c r="W55" s="138" t="str">
        <f t="shared" si="5"/>
        <v/>
      </c>
      <c r="X55" s="138" t="str">
        <f t="shared" si="6"/>
        <v/>
      </c>
      <c r="Y55" s="138" t="e">
        <f t="shared" si="27"/>
        <v>#VALUE!</v>
      </c>
      <c r="Z55" s="139">
        <f t="shared" si="17"/>
        <v>0</v>
      </c>
      <c r="AA55" s="140">
        <f t="shared" si="18"/>
        <v>0</v>
      </c>
      <c r="AB55" s="140" t="str">
        <f t="shared" si="7"/>
        <v/>
      </c>
      <c r="AC55" s="318" t="str">
        <f t="shared" si="28"/>
        <v/>
      </c>
      <c r="AD55" s="140" t="str">
        <f t="shared" si="8"/>
        <v/>
      </c>
      <c r="AE55" s="319" t="str">
        <f t="shared" si="9"/>
        <v/>
      </c>
      <c r="AF55" s="319" t="str">
        <f t="shared" si="10"/>
        <v/>
      </c>
      <c r="AG55" s="320" t="str">
        <f t="shared" si="11"/>
        <v/>
      </c>
      <c r="AH55" s="136" t="str">
        <f t="array" ref="AH55">IF($AG55&gt;0,IF(OR(I55="Int-AC",I55="Int-Non"),NPV($AF$168,$AD55*(1+$AF$169)*(1+$AF$171)*$AH$136:INDEX($AH$136:$AH$165,MATCH($AC55,$AG$136:$AG$165,0)))+NPV($AF$168,AG55*(1+$AF$170)*$AI$136:INDEX($AI$136:$AI$165,MATCH($AC55,$AG$136:$AG$165,0))),IF(I55="Ext",NPV($AF$168,$AD55*(1+$AF$169)*(1+$AF$171)*$AH$136:INDEX($AH$136:$AH$165,MATCH($AC55,$AG$136:$AG$165,0)))+NPV($AF$168,AG55*(1+$AF$170)*$AL$136:INDEX($AL$136:$AL$165,MATCH($AC55,$AG$136:$AG$165,0))),"")))</f>
        <v/>
      </c>
      <c r="AI55" s="136">
        <f t="shared" si="12"/>
        <v>0</v>
      </c>
      <c r="AJ55" s="320" t="str">
        <f t="shared" si="29"/>
        <v/>
      </c>
      <c r="AK55" s="322">
        <f t="shared" si="13"/>
        <v>0</v>
      </c>
      <c r="AL55" s="140">
        <f t="shared" si="19"/>
        <v>0</v>
      </c>
      <c r="AM55" s="140">
        <f t="shared" si="20"/>
        <v>0</v>
      </c>
      <c r="AN55" s="140">
        <f t="shared" si="14"/>
        <v>0</v>
      </c>
      <c r="AO55" s="138">
        <f t="shared" si="21"/>
        <v>0</v>
      </c>
      <c r="AP55" s="138">
        <f t="shared" si="22"/>
        <v>0</v>
      </c>
      <c r="AQ55" s="408" t="e">
        <f t="shared" si="23"/>
        <v>#N/A</v>
      </c>
      <c r="AR55" s="125"/>
      <c r="AS55" s="125"/>
    </row>
    <row r="56" spans="1:45" ht="3" customHeight="1">
      <c r="A56" s="264"/>
      <c r="B56" s="265"/>
      <c r="C56" s="266"/>
      <c r="D56" s="267"/>
      <c r="E56" s="267"/>
      <c r="F56" s="268"/>
      <c r="G56" s="267"/>
      <c r="H56" s="269"/>
      <c r="I56" s="267"/>
      <c r="J56" s="270"/>
      <c r="K56" s="271"/>
      <c r="L56" s="272"/>
      <c r="M56" s="273"/>
      <c r="N56" s="193"/>
      <c r="O56" s="191"/>
      <c r="P56" s="136" t="str">
        <f t="shared" si="15"/>
        <v/>
      </c>
      <c r="Q56" s="137"/>
      <c r="R56" s="317"/>
      <c r="S56" s="317"/>
      <c r="T56" s="138"/>
      <c r="U56" s="138"/>
      <c r="V56" s="138"/>
      <c r="W56" s="138"/>
      <c r="X56" s="138"/>
      <c r="Y56" s="138"/>
      <c r="Z56" s="139"/>
      <c r="AA56" s="140"/>
      <c r="AB56" s="140"/>
      <c r="AC56" s="318"/>
      <c r="AD56" s="140"/>
      <c r="AE56" s="319"/>
      <c r="AF56" s="319"/>
      <c r="AG56" s="320"/>
      <c r="AH56" s="136"/>
      <c r="AI56" s="136"/>
      <c r="AJ56" s="320"/>
      <c r="AK56" s="323"/>
      <c r="AL56" s="192"/>
      <c r="AM56" s="192"/>
      <c r="AN56" s="192"/>
      <c r="AO56" s="296"/>
      <c r="AP56" s="296"/>
      <c r="AQ56" s="125"/>
      <c r="AR56" s="125"/>
      <c r="AS56" s="125"/>
    </row>
    <row r="57" spans="1:45" ht="15" customHeight="1">
      <c r="A57" s="467" t="s">
        <v>4</v>
      </c>
      <c r="B57" s="468"/>
      <c r="C57" s="468"/>
      <c r="D57" s="469"/>
      <c r="E57" s="540" t="s">
        <v>249</v>
      </c>
      <c r="F57" s="541"/>
      <c r="G57" s="541"/>
      <c r="H57" s="541"/>
      <c r="I57" s="541"/>
      <c r="J57" s="102"/>
      <c r="K57" s="523" t="s">
        <v>252</v>
      </c>
      <c r="L57" s="523"/>
      <c r="M57" s="548" t="s">
        <v>37</v>
      </c>
      <c r="N57" s="549"/>
      <c r="O57" s="324">
        <f>SUM(O38:O55)</f>
        <v>0</v>
      </c>
      <c r="P57" s="325">
        <f>SUM(P38:P55)</f>
        <v>0</v>
      </c>
      <c r="Q57" s="137" t="e">
        <f>AJ57</f>
        <v>#DIV/0!</v>
      </c>
      <c r="R57" s="326"/>
      <c r="S57" s="325"/>
      <c r="T57" s="138"/>
      <c r="U57" s="325"/>
      <c r="V57" s="325"/>
      <c r="W57" s="325"/>
      <c r="X57" s="325"/>
      <c r="Y57" s="325"/>
      <c r="Z57" s="325"/>
      <c r="AA57" s="325"/>
      <c r="AB57" s="327">
        <f>SUM(AB38:AB55)</f>
        <v>0</v>
      </c>
      <c r="AC57" s="327" t="e">
        <f>ROUND(SUMPRODUCT(AC38:AC55,AG38:AG55)/SUM(AG38:AG55),0)</f>
        <v>#DIV/0!</v>
      </c>
      <c r="AD57" s="327">
        <f>SUM(AD38:AD55)</f>
        <v>0</v>
      </c>
      <c r="AE57" s="327">
        <f>SUM(AE38:AE55)</f>
        <v>0</v>
      </c>
      <c r="AF57" s="327">
        <f>SUM(AF38:AF55)</f>
        <v>0</v>
      </c>
      <c r="AG57" s="328">
        <f>SUM(AG38:AG55)</f>
        <v>0</v>
      </c>
      <c r="AH57" s="136" t="b">
        <f t="array" ref="AH57">IF(AG57&gt;0,(IF(AH59="Internal",NPV($AF$168,$AD57*(1+$AF$169)*(1+$AF$171)*$AH$136:INDEX($AH$136:$AH$165,MATCH($AC57,$AG$136:$AG$165,0)))+NPV($AF$168,AG57*(1+$AF$170)*$AI$136:INDEX($AI$136:$AI$165,MATCH($AC57,$AG$136:$AG$165,0))),IF(AH59="External",NPV($AF$168,$AD57*(1+$AF$169)*(1+$AF$171)*$AH$136:INDEX($AH$136:$AH$165,MATCH($AC57,$AG$136:$AG$165,0)))+NPV($AF$168,AG57*(1+$AF$170)*$AL$136:INDEX($AL$136:$AL$165,MATCH($AC57,$AG$136:$AG$165,0))),""))))</f>
        <v>0</v>
      </c>
      <c r="AI57" s="136">
        <f>SUM(M38:M55)*$G$168</f>
        <v>0</v>
      </c>
      <c r="AJ57" s="320" t="e">
        <f>IF(AD57="","",AH57/AI57)</f>
        <v>#DIV/0!</v>
      </c>
      <c r="AK57" s="515"/>
      <c r="AL57" s="515"/>
    </row>
    <row r="58" spans="1:45" ht="15" customHeight="1">
      <c r="A58" s="544"/>
      <c r="B58" s="545"/>
      <c r="C58" s="545"/>
      <c r="D58" s="546"/>
      <c r="E58" s="542"/>
      <c r="F58" s="543"/>
      <c r="G58" s="543"/>
      <c r="H58" s="543"/>
      <c r="I58" s="543"/>
      <c r="J58" s="103"/>
      <c r="K58" s="539">
        <f>AP61</f>
        <v>0</v>
      </c>
      <c r="L58" s="539"/>
      <c r="M58" s="552">
        <f>IF($M$35="No",MIN(ROUND(SUM($N$38:$N55),2),O60),IF($M$35="Yes",MIN(ROUND(SUM($N$38:$N$55),2),O60),"Incomplete"))</f>
        <v>0</v>
      </c>
      <c r="N58" s="553"/>
      <c r="O58" s="142" t="s">
        <v>180</v>
      </c>
      <c r="Q58" s="143"/>
      <c r="R58" s="329"/>
      <c r="S58" s="329"/>
      <c r="T58" s="329"/>
      <c r="U58" s="329"/>
      <c r="V58" s="329"/>
      <c r="W58" s="329"/>
      <c r="X58" s="329"/>
      <c r="Y58" s="329"/>
      <c r="Z58" s="329"/>
      <c r="AA58" s="329"/>
      <c r="AB58" s="329"/>
      <c r="AC58" s="329"/>
      <c r="AD58" s="329"/>
      <c r="AE58" s="329"/>
      <c r="AF58" s="329"/>
      <c r="AG58" s="329"/>
      <c r="AH58" s="330" t="str">
        <f t="array" ref="AH58">IF($AG57&gt;0,NPV($AF$168,$AD57*(1+$AF$169)*(1+$AF$171)*$AH$136:INDEX($AH$136:$AH$165,MATCH($AC57,$AG$136:$AG$165,0)))+NPV($AF$168,AG57*(1+$AF$170)*$AL$136:INDEX($AL$136:$AL$165,MATCH($AC57,$AG$136:$AG$165,0))), "Line Item")</f>
        <v>Line Item</v>
      </c>
      <c r="AI58" s="329"/>
      <c r="AJ58" s="329"/>
      <c r="AK58" s="329"/>
      <c r="AL58" s="329"/>
      <c r="AM58" s="329"/>
      <c r="AN58" s="329"/>
    </row>
    <row r="59" spans="1:45" ht="15" customHeight="1">
      <c r="A59" s="274"/>
      <c r="B59" s="275"/>
      <c r="C59" s="275"/>
      <c r="D59" s="275"/>
      <c r="E59" s="276"/>
      <c r="F59" s="276"/>
      <c r="G59" s="276"/>
      <c r="H59" s="276"/>
      <c r="I59" s="276"/>
      <c r="J59" s="277"/>
      <c r="K59" s="523" t="s">
        <v>250</v>
      </c>
      <c r="L59" s="523"/>
      <c r="M59" s="205">
        <f>AL61</f>
        <v>0</v>
      </c>
      <c r="N59" s="206" t="s">
        <v>177</v>
      </c>
      <c r="O59" s="144">
        <v>470000</v>
      </c>
      <c r="P59" s="144" t="s">
        <v>332</v>
      </c>
      <c r="Q59" s="145"/>
      <c r="R59" s="329"/>
      <c r="S59" s="329"/>
      <c r="T59" s="329"/>
      <c r="U59" s="329"/>
      <c r="V59" s="329"/>
      <c r="W59" s="329"/>
      <c r="X59" s="329"/>
      <c r="Y59" s="329"/>
      <c r="Z59" s="329"/>
      <c r="AA59" s="329"/>
      <c r="AB59" s="329"/>
      <c r="AC59" s="329"/>
      <c r="AD59" s="329"/>
      <c r="AE59" s="329"/>
      <c r="AG59" s="331" t="s">
        <v>178</v>
      </c>
      <c r="AH59" s="330" t="str">
        <f>IF(ISERROR(MATCH("Ext",I38:I55,0))=FALSE,"External","Internal")</f>
        <v>Internal</v>
      </c>
      <c r="AI59" s="329"/>
      <c r="AJ59" s="329"/>
      <c r="AK59" s="329"/>
      <c r="AM59" s="329"/>
      <c r="AN59" s="329"/>
    </row>
    <row r="60" spans="1:45" ht="15" customHeight="1">
      <c r="A60" s="278"/>
      <c r="B60" s="276"/>
      <c r="C60" s="276"/>
      <c r="D60" s="276"/>
      <c r="E60" s="276"/>
      <c r="F60" s="279"/>
      <c r="G60" s="414" t="str">
        <f>IF(SUM(N38:N55)&gt;O60,"Capped at customer incentive cap"," ")</f>
        <v xml:space="preserve"> </v>
      </c>
      <c r="H60" s="413"/>
      <c r="I60" s="280"/>
      <c r="J60" s="280"/>
      <c r="K60" s="539">
        <f>SUM(M38:M44,M45:M55)</f>
        <v>0</v>
      </c>
      <c r="L60" s="539"/>
      <c r="M60" s="205">
        <f>AM61</f>
        <v>0</v>
      </c>
      <c r="N60" s="206" t="s">
        <v>175</v>
      </c>
      <c r="O60" s="144">
        <f>0.2*O59</f>
        <v>94000</v>
      </c>
      <c r="Q60" s="145"/>
      <c r="R60" s="329"/>
      <c r="S60" s="329"/>
      <c r="T60" s="329"/>
      <c r="U60" s="329"/>
      <c r="V60" s="329"/>
      <c r="W60" s="329"/>
      <c r="X60" s="329"/>
      <c r="Y60" s="329"/>
      <c r="Z60" s="329"/>
      <c r="AA60" s="329"/>
      <c r="AB60" s="329"/>
      <c r="AC60" s="329"/>
      <c r="AD60" s="329"/>
      <c r="AE60" s="329"/>
      <c r="AF60" s="329"/>
      <c r="AG60" s="329"/>
      <c r="AH60" s="330" t="s">
        <v>224</v>
      </c>
      <c r="AI60" s="329"/>
      <c r="AJ60" s="329"/>
      <c r="AK60" s="329"/>
      <c r="AL60" s="329"/>
      <c r="AM60" s="329"/>
      <c r="AN60" s="329"/>
    </row>
    <row r="61" spans="1:45" ht="15" customHeight="1">
      <c r="A61" s="550" t="s">
        <v>162</v>
      </c>
      <c r="B61" s="551"/>
      <c r="C61" s="551"/>
      <c r="D61" s="8">
        <f>IF(ISNUMBER(M61),M61*2/2000,"")</f>
        <v>0</v>
      </c>
      <c r="E61" s="276"/>
      <c r="F61" s="279"/>
      <c r="G61" s="280"/>
      <c r="H61" s="280"/>
      <c r="I61" s="280"/>
      <c r="J61" s="280"/>
      <c r="K61" s="280"/>
      <c r="L61" s="281"/>
      <c r="M61" s="205">
        <f>M59-M60</f>
        <v>0</v>
      </c>
      <c r="N61" s="206" t="s">
        <v>174</v>
      </c>
      <c r="O61" s="144"/>
      <c r="P61" s="146" t="s">
        <v>164</v>
      </c>
      <c r="Q61" s="145"/>
      <c r="R61" s="329"/>
      <c r="S61" s="329"/>
      <c r="T61" s="329"/>
      <c r="U61" s="329"/>
      <c r="V61" s="329"/>
      <c r="W61" s="329"/>
      <c r="X61" s="329"/>
      <c r="Y61" s="329"/>
      <c r="Z61" s="332"/>
      <c r="AA61" s="329"/>
      <c r="AB61" s="333" t="s">
        <v>245</v>
      </c>
      <c r="AC61" s="333" t="s">
        <v>237</v>
      </c>
      <c r="AD61" s="333" t="s">
        <v>238</v>
      </c>
      <c r="AE61" s="333" t="s">
        <v>239</v>
      </c>
      <c r="AF61" s="333" t="s">
        <v>240</v>
      </c>
      <c r="AG61" s="333" t="s">
        <v>241</v>
      </c>
      <c r="AH61" s="333" t="s">
        <v>242</v>
      </c>
      <c r="AI61" s="333" t="s">
        <v>243</v>
      </c>
      <c r="AJ61" s="334" t="s">
        <v>244</v>
      </c>
      <c r="AK61" s="329"/>
      <c r="AL61" s="335">
        <f>SUM(AL38:AL55)</f>
        <v>0</v>
      </c>
      <c r="AM61" s="335">
        <f>SUM(AM38:AM55)</f>
        <v>0</v>
      </c>
      <c r="AN61" s="335">
        <f>SUM(AN38:AN55)</f>
        <v>0</v>
      </c>
      <c r="AO61" s="335">
        <f>SUM(AO38:AO55)</f>
        <v>0</v>
      </c>
      <c r="AP61" s="332">
        <f>SUM(AP38:AP55)</f>
        <v>0</v>
      </c>
    </row>
    <row r="62" spans="1:45" ht="15" customHeight="1" thickBot="1">
      <c r="A62" s="207"/>
      <c r="B62" s="207"/>
      <c r="C62" s="207"/>
      <c r="D62" s="207"/>
      <c r="E62" s="8"/>
      <c r="F62" s="208"/>
      <c r="G62" s="208"/>
      <c r="H62" s="209"/>
      <c r="I62" s="209"/>
      <c r="J62" s="209"/>
      <c r="K62" s="208"/>
      <c r="L62" s="282" t="s">
        <v>149</v>
      </c>
      <c r="M62" s="210">
        <f>IF(M59=0,0,1-(M60/M59))</f>
        <v>0</v>
      </c>
      <c r="N62" s="206" t="s">
        <v>176</v>
      </c>
      <c r="O62" s="144"/>
      <c r="P62" s="142">
        <f>IF($M$35="No",SUM($N$38:$N55),IF(AND($M$35="Yes",$AJ$57&gt;=1),MIN($AG$57*$G$166,$G$167*$AI$57),IF(AND($M$35="Yes",$AJ$57&lt;1),SUM($N$38:$N$55),"Incomplete")))</f>
        <v>0</v>
      </c>
      <c r="Q62" s="145"/>
      <c r="R62" s="336" t="e">
        <f>N38/M38</f>
        <v>#VALUE!</v>
      </c>
      <c r="S62" s="337">
        <f>(M38+M39)*0.75</f>
        <v>0</v>
      </c>
      <c r="T62" s="329">
        <f>(M38*0.75)+(M39*0.75)</f>
        <v>0</v>
      </c>
      <c r="U62" s="329">
        <f>0.75*M38</f>
        <v>0</v>
      </c>
      <c r="V62" s="329"/>
      <c r="W62" s="329"/>
      <c r="X62" s="329"/>
      <c r="Y62" s="329"/>
      <c r="Z62" s="329"/>
      <c r="AA62" s="329"/>
      <c r="AB62" s="329"/>
      <c r="AC62" s="329"/>
      <c r="AD62" s="329"/>
      <c r="AE62" s="329"/>
      <c r="AF62" s="329"/>
      <c r="AG62" s="329"/>
      <c r="AH62" s="329"/>
      <c r="AI62" s="329"/>
      <c r="AJ62" s="329"/>
      <c r="AK62" s="329"/>
      <c r="AL62" s="329"/>
      <c r="AM62" s="329"/>
      <c r="AN62" s="329"/>
    </row>
    <row r="63" spans="1:45" ht="24" customHeight="1">
      <c r="A63" s="486" t="s">
        <v>283</v>
      </c>
      <c r="B63" s="487"/>
      <c r="C63" s="488"/>
      <c r="D63" s="530" t="s">
        <v>291</v>
      </c>
      <c r="E63" s="531"/>
      <c r="F63" s="531"/>
      <c r="G63" s="531"/>
      <c r="H63" s="531"/>
      <c r="I63" s="531"/>
      <c r="J63" s="531"/>
      <c r="K63" s="532"/>
      <c r="L63" s="503"/>
      <c r="M63" s="503"/>
      <c r="N63" s="504"/>
      <c r="O63" s="144"/>
      <c r="P63" s="142"/>
      <c r="Q63" s="145"/>
      <c r="R63" s="336"/>
      <c r="S63" s="337"/>
      <c r="T63" s="329"/>
      <c r="U63" s="329"/>
      <c r="V63" s="329"/>
      <c r="W63" s="329"/>
      <c r="X63" s="329"/>
      <c r="Y63" s="329"/>
      <c r="Z63" s="329"/>
      <c r="AA63" s="329"/>
      <c r="AB63" s="329"/>
      <c r="AC63" s="329"/>
      <c r="AD63" s="329"/>
      <c r="AE63" s="329"/>
      <c r="AF63" s="329"/>
      <c r="AG63" s="329"/>
      <c r="AH63" s="329"/>
      <c r="AI63" s="329"/>
      <c r="AJ63" s="329"/>
      <c r="AK63" s="329"/>
      <c r="AL63" s="329"/>
      <c r="AM63" s="329"/>
      <c r="AN63" s="329"/>
    </row>
    <row r="64" spans="1:45" ht="24" customHeight="1">
      <c r="A64" s="489"/>
      <c r="B64" s="490"/>
      <c r="C64" s="491"/>
      <c r="D64" s="533"/>
      <c r="E64" s="534"/>
      <c r="F64" s="534"/>
      <c r="G64" s="534"/>
      <c r="H64" s="534"/>
      <c r="I64" s="534"/>
      <c r="J64" s="534"/>
      <c r="K64" s="535"/>
      <c r="L64" s="505"/>
      <c r="M64" s="505"/>
      <c r="N64" s="506"/>
      <c r="O64" s="144"/>
      <c r="P64" s="142"/>
      <c r="Q64" s="145"/>
      <c r="R64" s="336"/>
      <c r="S64" s="337"/>
      <c r="T64" s="329"/>
      <c r="U64" s="329"/>
      <c r="V64" s="329"/>
      <c r="W64" s="329"/>
      <c r="X64" s="329"/>
      <c r="Y64" s="329"/>
      <c r="Z64" s="329"/>
      <c r="AA64" s="329"/>
      <c r="AB64" s="329"/>
      <c r="AC64" s="329"/>
      <c r="AD64" s="329"/>
      <c r="AE64" s="329"/>
      <c r="AF64" s="329"/>
      <c r="AG64" s="329"/>
      <c r="AH64" s="329"/>
      <c r="AI64" s="329"/>
      <c r="AJ64" s="329"/>
      <c r="AK64" s="329"/>
      <c r="AL64" s="329"/>
      <c r="AM64" s="329"/>
      <c r="AN64" s="329"/>
    </row>
    <row r="65" spans="1:40" ht="23.25" customHeight="1" thickBot="1">
      <c r="A65" s="492"/>
      <c r="B65" s="493"/>
      <c r="C65" s="494"/>
      <c r="D65" s="536"/>
      <c r="E65" s="537"/>
      <c r="F65" s="537"/>
      <c r="G65" s="537"/>
      <c r="H65" s="537"/>
      <c r="I65" s="537"/>
      <c r="J65" s="537"/>
      <c r="K65" s="538"/>
      <c r="L65" s="507"/>
      <c r="M65" s="507"/>
      <c r="N65" s="508"/>
      <c r="O65" s="144"/>
      <c r="P65" s="142"/>
      <c r="Q65" s="145"/>
      <c r="R65" s="336"/>
      <c r="S65" s="337"/>
      <c r="T65" s="329"/>
      <c r="U65" s="329"/>
      <c r="V65" s="329"/>
      <c r="W65" s="329"/>
      <c r="X65" s="329"/>
      <c r="Y65" s="329"/>
      <c r="Z65" s="329"/>
      <c r="AA65" s="329"/>
      <c r="AB65" s="329"/>
      <c r="AC65" s="329"/>
      <c r="AD65" s="329"/>
      <c r="AE65" s="329"/>
      <c r="AF65" s="329"/>
      <c r="AG65" s="329"/>
      <c r="AH65" s="329"/>
      <c r="AI65" s="329"/>
      <c r="AJ65" s="329"/>
      <c r="AK65" s="329"/>
      <c r="AL65" s="329"/>
      <c r="AM65" s="329"/>
      <c r="AN65" s="329"/>
    </row>
    <row r="66" spans="1:40" ht="15" customHeight="1">
      <c r="A66" s="464" t="s">
        <v>230</v>
      </c>
      <c r="B66" s="465"/>
      <c r="C66" s="465"/>
      <c r="D66" s="465"/>
      <c r="E66" s="465"/>
      <c r="F66" s="465"/>
      <c r="G66" s="465"/>
      <c r="H66" s="465"/>
      <c r="I66" s="465"/>
      <c r="J66" s="465"/>
      <c r="K66" s="465"/>
      <c r="L66" s="465"/>
      <c r="M66" s="465"/>
      <c r="N66" s="466"/>
      <c r="O66" s="144"/>
      <c r="P66" s="142"/>
      <c r="Q66" s="145"/>
      <c r="R66" s="336"/>
      <c r="S66" s="337"/>
      <c r="T66" s="329"/>
      <c r="U66" s="329"/>
      <c r="V66" s="329"/>
      <c r="W66" s="329"/>
      <c r="X66" s="329"/>
      <c r="Y66" s="329"/>
      <c r="Z66" s="329"/>
      <c r="AA66" s="329"/>
      <c r="AB66" s="329"/>
      <c r="AC66" s="329"/>
      <c r="AD66" s="329"/>
      <c r="AE66" s="329"/>
      <c r="AF66" s="329"/>
      <c r="AG66" s="329"/>
      <c r="AH66" s="329"/>
      <c r="AI66" s="329"/>
      <c r="AJ66" s="329"/>
      <c r="AK66" s="329"/>
      <c r="AL66" s="329"/>
      <c r="AM66" s="329"/>
      <c r="AN66" s="329"/>
    </row>
    <row r="67" spans="1:40" ht="15" customHeight="1">
      <c r="A67" s="93"/>
      <c r="B67" s="94"/>
      <c r="C67" s="94"/>
      <c r="D67" s="94"/>
      <c r="E67" s="94"/>
      <c r="F67" s="97"/>
      <c r="G67" s="97"/>
      <c r="H67" s="97"/>
      <c r="I67" s="97"/>
      <c r="J67" s="97"/>
      <c r="K67" s="97"/>
      <c r="L67" s="94"/>
      <c r="M67" s="98"/>
      <c r="N67" s="106"/>
      <c r="O67" s="144"/>
      <c r="P67" s="142"/>
      <c r="Q67" s="145"/>
      <c r="R67" s="336"/>
      <c r="S67" s="337"/>
      <c r="T67" s="329"/>
      <c r="U67" s="329"/>
      <c r="V67" s="329"/>
      <c r="W67" s="329"/>
      <c r="X67" s="329"/>
      <c r="Y67" s="329"/>
      <c r="Z67" s="329"/>
      <c r="AA67" s="329"/>
      <c r="AB67" s="329"/>
      <c r="AC67" s="329"/>
      <c r="AD67" s="329"/>
      <c r="AE67" s="329"/>
      <c r="AF67" s="329"/>
      <c r="AG67" s="329"/>
      <c r="AH67" s="329"/>
      <c r="AI67" s="329"/>
      <c r="AJ67" s="329"/>
      <c r="AK67" s="329"/>
      <c r="AL67" s="329"/>
      <c r="AM67" s="329"/>
      <c r="AN67" s="329"/>
    </row>
    <row r="68" spans="1:40" ht="15" customHeight="1">
      <c r="A68" s="95"/>
      <c r="B68" s="94"/>
      <c r="C68" s="94"/>
      <c r="D68" s="94"/>
      <c r="E68" s="94"/>
      <c r="F68" s="97"/>
      <c r="G68" s="97"/>
      <c r="H68" s="97"/>
      <c r="I68" s="97"/>
      <c r="J68" s="97"/>
      <c r="K68" s="97"/>
      <c r="L68" s="94"/>
      <c r="M68" s="98"/>
      <c r="N68" s="107"/>
      <c r="O68" s="144"/>
      <c r="P68" s="142"/>
      <c r="Q68" s="145"/>
      <c r="R68" s="336"/>
      <c r="S68" s="337"/>
      <c r="T68" s="329"/>
      <c r="U68" s="329"/>
      <c r="V68" s="329"/>
      <c r="W68" s="329"/>
      <c r="X68" s="329"/>
      <c r="Y68" s="329"/>
      <c r="Z68" s="329"/>
      <c r="AA68" s="329"/>
      <c r="AB68" s="329"/>
      <c r="AC68" s="329"/>
      <c r="AD68" s="329"/>
      <c r="AE68" s="329"/>
      <c r="AF68" s="329"/>
      <c r="AG68" s="329"/>
      <c r="AH68" s="329"/>
      <c r="AI68" s="329"/>
      <c r="AJ68" s="329"/>
      <c r="AK68" s="329"/>
      <c r="AL68" s="329"/>
      <c r="AM68" s="329"/>
      <c r="AN68" s="329"/>
    </row>
    <row r="69" spans="1:40" ht="15" customHeight="1">
      <c r="A69" s="95"/>
      <c r="B69" s="94"/>
      <c r="C69" s="94"/>
      <c r="D69" s="94"/>
      <c r="E69" s="94"/>
      <c r="F69" s="97"/>
      <c r="G69" s="97"/>
      <c r="H69" s="97"/>
      <c r="I69" s="97"/>
      <c r="J69" s="97"/>
      <c r="K69" s="97"/>
      <c r="L69" s="94"/>
      <c r="M69" s="98"/>
      <c r="N69" s="107"/>
      <c r="O69" s="144"/>
      <c r="P69" s="142"/>
      <c r="Q69" s="145"/>
      <c r="R69" s="336"/>
      <c r="S69" s="337"/>
      <c r="T69" s="329"/>
      <c r="U69" s="329"/>
      <c r="V69" s="329"/>
      <c r="W69" s="329"/>
      <c r="X69" s="329"/>
      <c r="Y69" s="329"/>
      <c r="Z69" s="329"/>
      <c r="AA69" s="329"/>
      <c r="AB69" s="329"/>
      <c r="AC69" s="329"/>
      <c r="AD69" s="329"/>
      <c r="AE69" s="329"/>
      <c r="AF69" s="329"/>
      <c r="AG69" s="329"/>
      <c r="AH69" s="329"/>
      <c r="AI69" s="329"/>
      <c r="AJ69" s="329"/>
      <c r="AK69" s="329"/>
      <c r="AL69" s="329"/>
      <c r="AM69" s="329"/>
      <c r="AN69" s="329"/>
    </row>
    <row r="70" spans="1:40" ht="15" customHeight="1">
      <c r="A70" s="95"/>
      <c r="B70" s="94"/>
      <c r="C70" s="94"/>
      <c r="D70" s="94"/>
      <c r="E70" s="94"/>
      <c r="F70" s="97"/>
      <c r="G70" s="97"/>
      <c r="H70" s="97"/>
      <c r="I70" s="97"/>
      <c r="J70" s="97"/>
      <c r="K70" s="97"/>
      <c r="L70" s="94"/>
      <c r="M70" s="98"/>
      <c r="N70" s="107"/>
      <c r="O70" s="144"/>
      <c r="P70" s="142"/>
      <c r="Q70" s="145"/>
      <c r="R70" s="336"/>
      <c r="S70" s="337"/>
      <c r="T70" s="329"/>
      <c r="U70" s="329"/>
      <c r="V70" s="329"/>
      <c r="W70" s="329"/>
      <c r="X70" s="329"/>
      <c r="Y70" s="329"/>
      <c r="Z70" s="329"/>
      <c r="AA70" s="329"/>
      <c r="AB70" s="329"/>
      <c r="AC70" s="329"/>
      <c r="AD70" s="329"/>
      <c r="AE70" s="329"/>
      <c r="AF70" s="329"/>
      <c r="AG70" s="329"/>
      <c r="AH70" s="329"/>
      <c r="AI70" s="329"/>
      <c r="AJ70" s="329"/>
      <c r="AK70" s="329"/>
      <c r="AL70" s="329"/>
      <c r="AM70" s="329"/>
      <c r="AN70" s="329"/>
    </row>
    <row r="71" spans="1:40" ht="15" customHeight="1">
      <c r="A71" s="95"/>
      <c r="B71" s="94"/>
      <c r="C71" s="94"/>
      <c r="D71" s="94"/>
      <c r="E71" s="94"/>
      <c r="F71" s="97"/>
      <c r="G71" s="97"/>
      <c r="H71" s="97"/>
      <c r="I71" s="97"/>
      <c r="J71" s="97"/>
      <c r="K71" s="97"/>
      <c r="L71" s="94"/>
      <c r="M71" s="98"/>
      <c r="N71" s="107"/>
      <c r="O71" s="144"/>
      <c r="P71" s="142"/>
      <c r="Q71" s="145"/>
      <c r="R71" s="336"/>
      <c r="S71" s="337"/>
      <c r="T71" s="329"/>
      <c r="U71" s="329"/>
      <c r="V71" s="329"/>
      <c r="W71" s="329"/>
      <c r="X71" s="329"/>
      <c r="Y71" s="329"/>
      <c r="Z71" s="329"/>
      <c r="AA71" s="329"/>
      <c r="AB71" s="329"/>
      <c r="AC71" s="329"/>
      <c r="AD71" s="329"/>
      <c r="AE71" s="329"/>
      <c r="AF71" s="329"/>
      <c r="AG71" s="329"/>
      <c r="AH71" s="329"/>
      <c r="AI71" s="329"/>
      <c r="AJ71" s="329"/>
      <c r="AK71" s="329"/>
      <c r="AL71" s="329"/>
      <c r="AM71" s="329"/>
      <c r="AN71" s="329"/>
    </row>
    <row r="72" spans="1:40" ht="15" customHeight="1">
      <c r="A72" s="95"/>
      <c r="B72" s="94"/>
      <c r="C72" s="94"/>
      <c r="D72" s="94"/>
      <c r="E72" s="94"/>
      <c r="F72" s="97"/>
      <c r="G72" s="97"/>
      <c r="H72" s="97"/>
      <c r="I72" s="97"/>
      <c r="J72" s="97"/>
      <c r="K72" s="97"/>
      <c r="L72" s="94"/>
      <c r="M72" s="98"/>
      <c r="N72" s="107"/>
      <c r="O72" s="144"/>
      <c r="P72" s="142"/>
      <c r="Q72" s="145"/>
      <c r="R72" s="336"/>
      <c r="S72" s="337"/>
      <c r="T72" s="329"/>
      <c r="U72" s="329"/>
      <c r="V72" s="329"/>
      <c r="W72" s="329"/>
      <c r="X72" s="329"/>
      <c r="Y72" s="329"/>
      <c r="Z72" s="329"/>
      <c r="AA72" s="329"/>
      <c r="AB72" s="329"/>
      <c r="AC72" s="329"/>
      <c r="AD72" s="329"/>
      <c r="AE72" s="329"/>
      <c r="AF72" s="329"/>
      <c r="AG72" s="329"/>
      <c r="AH72" s="329"/>
      <c r="AI72" s="329"/>
      <c r="AJ72" s="329"/>
      <c r="AK72" s="329"/>
      <c r="AL72" s="329"/>
      <c r="AM72" s="329"/>
      <c r="AN72" s="329"/>
    </row>
    <row r="73" spans="1:40" ht="15" customHeight="1">
      <c r="A73" s="95"/>
      <c r="B73" s="94"/>
      <c r="C73" s="94"/>
      <c r="D73" s="94"/>
      <c r="E73" s="94"/>
      <c r="F73" s="97"/>
      <c r="G73" s="97"/>
      <c r="H73" s="97"/>
      <c r="I73" s="97"/>
      <c r="J73" s="97"/>
      <c r="K73" s="97"/>
      <c r="L73" s="94"/>
      <c r="M73" s="98"/>
      <c r="N73" s="107"/>
      <c r="O73" s="144"/>
      <c r="P73" s="142"/>
      <c r="Q73" s="145"/>
      <c r="R73" s="336"/>
      <c r="S73" s="337"/>
      <c r="T73" s="329"/>
      <c r="U73" s="329"/>
      <c r="V73" s="329"/>
      <c r="W73" s="329"/>
      <c r="X73" s="329"/>
      <c r="Y73" s="329"/>
      <c r="Z73" s="329"/>
      <c r="AA73" s="329"/>
      <c r="AB73" s="329"/>
      <c r="AC73" s="329"/>
      <c r="AD73" s="329"/>
      <c r="AE73" s="329"/>
      <c r="AF73" s="329"/>
      <c r="AG73" s="329"/>
      <c r="AH73" s="329"/>
      <c r="AI73" s="329"/>
      <c r="AJ73" s="329"/>
      <c r="AK73" s="329"/>
      <c r="AL73" s="329"/>
      <c r="AM73" s="329"/>
      <c r="AN73" s="329"/>
    </row>
    <row r="74" spans="1:40" ht="15" customHeight="1">
      <c r="A74" s="95"/>
      <c r="B74" s="94"/>
      <c r="C74" s="94"/>
      <c r="D74" s="94"/>
      <c r="E74" s="94"/>
      <c r="F74" s="97"/>
      <c r="G74" s="97"/>
      <c r="H74" s="97"/>
      <c r="I74" s="97"/>
      <c r="J74" s="97"/>
      <c r="K74" s="97"/>
      <c r="L74" s="94"/>
      <c r="M74" s="98"/>
      <c r="N74" s="107"/>
      <c r="O74" s="144"/>
      <c r="P74" s="142"/>
      <c r="Q74" s="145"/>
      <c r="R74" s="336"/>
      <c r="S74" s="337"/>
      <c r="T74" s="329"/>
      <c r="U74" s="329"/>
      <c r="V74" s="329"/>
      <c r="W74" s="329"/>
      <c r="X74" s="329"/>
      <c r="Y74" s="329"/>
      <c r="Z74" s="329"/>
      <c r="AA74" s="329"/>
      <c r="AB74" s="329"/>
      <c r="AC74" s="329"/>
      <c r="AD74" s="329"/>
      <c r="AE74" s="329"/>
      <c r="AF74" s="329"/>
      <c r="AG74" s="329"/>
      <c r="AH74" s="329"/>
      <c r="AI74" s="329"/>
      <c r="AJ74" s="329"/>
      <c r="AK74" s="329"/>
      <c r="AL74" s="329"/>
      <c r="AM74" s="329"/>
      <c r="AN74" s="329"/>
    </row>
    <row r="75" spans="1:40" ht="15" customHeight="1">
      <c r="A75" s="95"/>
      <c r="B75" s="94"/>
      <c r="C75" s="94"/>
      <c r="D75" s="94"/>
      <c r="E75" s="94"/>
      <c r="F75" s="97"/>
      <c r="G75" s="97"/>
      <c r="H75" s="97"/>
      <c r="I75" s="97"/>
      <c r="J75" s="97"/>
      <c r="K75" s="97"/>
      <c r="L75" s="94"/>
      <c r="M75" s="98"/>
      <c r="N75" s="107"/>
      <c r="O75" s="144"/>
      <c r="P75" s="142"/>
      <c r="Q75" s="145"/>
      <c r="R75" s="336"/>
      <c r="S75" s="337"/>
      <c r="T75" s="329"/>
      <c r="U75" s="329"/>
      <c r="V75" s="329"/>
      <c r="W75" s="329"/>
      <c r="X75" s="329"/>
      <c r="Y75" s="329"/>
      <c r="Z75" s="329"/>
      <c r="AA75" s="329"/>
      <c r="AB75" s="329"/>
      <c r="AC75" s="329"/>
      <c r="AD75" s="329"/>
      <c r="AE75" s="329"/>
      <c r="AF75" s="329"/>
      <c r="AG75" s="329"/>
      <c r="AH75" s="329"/>
      <c r="AI75" s="329"/>
      <c r="AJ75" s="329"/>
      <c r="AK75" s="329"/>
      <c r="AL75" s="329"/>
      <c r="AM75" s="329"/>
      <c r="AN75" s="329"/>
    </row>
    <row r="76" spans="1:40" ht="15" customHeight="1">
      <c r="A76" s="95"/>
      <c r="B76" s="94"/>
      <c r="C76" s="94"/>
      <c r="D76" s="94"/>
      <c r="E76" s="94"/>
      <c r="F76" s="97"/>
      <c r="G76" s="97"/>
      <c r="H76" s="97"/>
      <c r="I76" s="97"/>
      <c r="J76" s="97"/>
      <c r="K76" s="97"/>
      <c r="L76" s="94"/>
      <c r="M76" s="98"/>
      <c r="N76" s="107"/>
      <c r="O76" s="144"/>
      <c r="P76" s="142"/>
      <c r="Q76" s="145"/>
      <c r="R76" s="336"/>
      <c r="S76" s="337"/>
      <c r="T76" s="329"/>
      <c r="U76" s="329"/>
      <c r="V76" s="329"/>
      <c r="W76" s="329"/>
      <c r="X76" s="329"/>
      <c r="Y76" s="329"/>
      <c r="Z76" s="329"/>
      <c r="AA76" s="329"/>
      <c r="AB76" s="329"/>
      <c r="AC76" s="329"/>
      <c r="AD76" s="329"/>
      <c r="AE76" s="329"/>
      <c r="AF76" s="329"/>
      <c r="AG76" s="329"/>
      <c r="AH76" s="329"/>
      <c r="AI76" s="329"/>
      <c r="AJ76" s="329"/>
      <c r="AK76" s="329"/>
      <c r="AL76" s="329"/>
      <c r="AM76" s="329"/>
      <c r="AN76" s="329"/>
    </row>
    <row r="77" spans="1:40" ht="15" customHeight="1">
      <c r="A77" s="95"/>
      <c r="B77" s="94"/>
      <c r="C77" s="94"/>
      <c r="D77" s="94"/>
      <c r="E77" s="94"/>
      <c r="F77" s="97"/>
      <c r="G77" s="97"/>
      <c r="H77" s="97"/>
      <c r="I77" s="97"/>
      <c r="J77" s="97"/>
      <c r="K77" s="97"/>
      <c r="L77" s="94"/>
      <c r="M77" s="98"/>
      <c r="N77" s="107"/>
      <c r="O77" s="144"/>
      <c r="P77" s="142"/>
      <c r="Q77" s="145"/>
      <c r="R77" s="336"/>
      <c r="S77" s="337"/>
      <c r="T77" s="329"/>
      <c r="U77" s="329"/>
      <c r="V77" s="329"/>
      <c r="W77" s="329"/>
      <c r="X77" s="329"/>
      <c r="Y77" s="329"/>
      <c r="Z77" s="329"/>
      <c r="AA77" s="329"/>
      <c r="AB77" s="329"/>
      <c r="AC77" s="329"/>
      <c r="AD77" s="329"/>
      <c r="AE77" s="329"/>
      <c r="AF77" s="329"/>
      <c r="AG77" s="329"/>
      <c r="AH77" s="329"/>
      <c r="AI77" s="329"/>
      <c r="AJ77" s="329"/>
      <c r="AK77" s="329"/>
      <c r="AL77" s="329"/>
      <c r="AM77" s="329"/>
      <c r="AN77" s="329"/>
    </row>
    <row r="78" spans="1:40" ht="15" customHeight="1">
      <c r="A78" s="95"/>
      <c r="B78" s="94"/>
      <c r="C78" s="94"/>
      <c r="D78" s="94"/>
      <c r="E78" s="94"/>
      <c r="F78" s="97"/>
      <c r="G78" s="97"/>
      <c r="H78" s="97"/>
      <c r="I78" s="97"/>
      <c r="J78" s="97"/>
      <c r="K78" s="97"/>
      <c r="L78" s="94"/>
      <c r="M78" s="98"/>
      <c r="N78" s="107"/>
      <c r="O78" s="144"/>
      <c r="P78" s="142"/>
      <c r="Q78" s="145"/>
      <c r="R78" s="336"/>
      <c r="S78" s="337"/>
      <c r="T78" s="329"/>
      <c r="U78" s="329"/>
      <c r="V78" s="329"/>
      <c r="W78" s="329"/>
      <c r="X78" s="329"/>
      <c r="Y78" s="329"/>
      <c r="Z78" s="329"/>
      <c r="AA78" s="329"/>
      <c r="AB78" s="329"/>
      <c r="AC78" s="329"/>
      <c r="AD78" s="329"/>
      <c r="AE78" s="329"/>
      <c r="AF78" s="329"/>
      <c r="AG78" s="329"/>
      <c r="AH78" s="329"/>
      <c r="AI78" s="329"/>
      <c r="AJ78" s="329"/>
      <c r="AK78" s="329"/>
      <c r="AL78" s="329"/>
      <c r="AM78" s="329"/>
      <c r="AN78" s="329"/>
    </row>
    <row r="79" spans="1:40" ht="15" customHeight="1">
      <c r="A79" s="95"/>
      <c r="B79" s="94"/>
      <c r="C79" s="94"/>
      <c r="D79" s="94"/>
      <c r="E79" s="94"/>
      <c r="F79" s="97"/>
      <c r="G79" s="97"/>
      <c r="H79" s="97"/>
      <c r="I79" s="97"/>
      <c r="J79" s="97"/>
      <c r="K79" s="97"/>
      <c r="L79" s="94"/>
      <c r="M79" s="98"/>
      <c r="N79" s="107"/>
      <c r="O79" s="144"/>
      <c r="P79" s="142"/>
      <c r="Q79" s="145"/>
      <c r="R79" s="336"/>
      <c r="S79" s="337"/>
      <c r="T79" s="329"/>
      <c r="U79" s="329"/>
      <c r="V79" s="329"/>
      <c r="W79" s="329"/>
      <c r="X79" s="329"/>
      <c r="Y79" s="329"/>
      <c r="Z79" s="329"/>
      <c r="AA79" s="329"/>
      <c r="AB79" s="329"/>
      <c r="AC79" s="329"/>
      <c r="AD79" s="329"/>
      <c r="AE79" s="329"/>
      <c r="AF79" s="329"/>
      <c r="AG79" s="329"/>
      <c r="AH79" s="329"/>
      <c r="AI79" s="329"/>
      <c r="AJ79" s="329"/>
      <c r="AK79" s="329"/>
      <c r="AL79" s="329"/>
      <c r="AM79" s="329"/>
      <c r="AN79" s="329"/>
    </row>
    <row r="80" spans="1:40" ht="15" customHeight="1">
      <c r="A80" s="96"/>
      <c r="B80" s="94"/>
      <c r="C80" s="94"/>
      <c r="D80" s="94"/>
      <c r="E80" s="94"/>
      <c r="F80" s="97"/>
      <c r="G80" s="97"/>
      <c r="H80" s="97"/>
      <c r="I80" s="97"/>
      <c r="J80" s="97"/>
      <c r="K80" s="97"/>
      <c r="L80" s="94"/>
      <c r="M80" s="99"/>
      <c r="N80" s="108"/>
      <c r="O80" s="144"/>
      <c r="P80" s="142"/>
      <c r="Q80" s="145"/>
      <c r="R80" s="336"/>
      <c r="S80" s="337"/>
      <c r="T80" s="329"/>
      <c r="U80" s="329"/>
      <c r="V80" s="329"/>
      <c r="W80" s="329"/>
      <c r="X80" s="329"/>
      <c r="Y80" s="329"/>
      <c r="Z80" s="329"/>
      <c r="AA80" s="329"/>
      <c r="AB80" s="329"/>
      <c r="AC80" s="329"/>
      <c r="AD80" s="329"/>
      <c r="AE80" s="329"/>
      <c r="AF80" s="329"/>
      <c r="AG80" s="329"/>
      <c r="AH80" s="329"/>
      <c r="AI80" s="329"/>
      <c r="AJ80" s="329"/>
      <c r="AK80" s="329"/>
      <c r="AL80" s="329"/>
      <c r="AM80" s="329"/>
      <c r="AN80" s="329"/>
    </row>
    <row r="81" spans="1:40" ht="15" customHeight="1">
      <c r="A81" s="527" t="s">
        <v>117</v>
      </c>
      <c r="B81" s="528"/>
      <c r="C81" s="528"/>
      <c r="D81" s="528"/>
      <c r="E81" s="528"/>
      <c r="F81" s="528"/>
      <c r="G81" s="528"/>
      <c r="H81" s="528"/>
      <c r="I81" s="528"/>
      <c r="J81" s="528"/>
      <c r="K81" s="528"/>
      <c r="L81" s="528"/>
      <c r="M81" s="528"/>
      <c r="N81" s="529"/>
      <c r="O81" s="144"/>
      <c r="Q81" s="145"/>
      <c r="R81" s="329" t="e">
        <f>N39/M39</f>
        <v>#VALUE!</v>
      </c>
      <c r="S81" s="338" t="s">
        <v>165</v>
      </c>
      <c r="T81" s="329"/>
      <c r="U81" s="329"/>
      <c r="V81" s="329"/>
      <c r="W81" s="329"/>
      <c r="X81" s="329"/>
      <c r="Y81" s="329"/>
      <c r="Z81" s="329"/>
      <c r="AA81" s="329"/>
      <c r="AB81" s="329"/>
      <c r="AC81" s="338"/>
      <c r="AD81" s="329"/>
      <c r="AE81" s="329"/>
      <c r="AF81" s="329"/>
      <c r="AG81" s="329"/>
      <c r="AH81" s="329" t="str">
        <f>IF(COUNTIF(G38:G55,"MH")&gt;0,"Yes","NO")</f>
        <v>NO</v>
      </c>
      <c r="AI81" s="329"/>
      <c r="AJ81" s="329"/>
      <c r="AK81" s="329"/>
      <c r="AL81" s="329"/>
      <c r="AM81" s="329"/>
      <c r="AN81" s="329"/>
    </row>
    <row r="82" spans="1:40" ht="15" customHeight="1">
      <c r="A82" s="79" t="s">
        <v>147</v>
      </c>
      <c r="B82" s="80"/>
      <c r="C82" s="81" t="s">
        <v>158</v>
      </c>
      <c r="D82" s="547"/>
      <c r="E82" s="547"/>
      <c r="F82" s="547"/>
      <c r="G82" s="82"/>
      <c r="H82" s="82"/>
      <c r="I82" s="82"/>
      <c r="J82" s="82"/>
      <c r="K82" s="83"/>
      <c r="L82" s="84"/>
      <c r="M82" s="85"/>
      <c r="N82" s="109"/>
      <c r="O82" s="144"/>
      <c r="P82" s="146"/>
      <c r="Q82" s="145"/>
      <c r="R82" s="329"/>
      <c r="S82" s="329"/>
      <c r="T82" s="329"/>
      <c r="U82" s="329"/>
      <c r="V82" s="329"/>
      <c r="W82" s="329"/>
      <c r="X82" s="329"/>
      <c r="Y82" s="329"/>
      <c r="Z82" s="329"/>
      <c r="AA82" s="329"/>
      <c r="AB82" s="329"/>
      <c r="AC82" s="329"/>
      <c r="AD82" s="329"/>
      <c r="AE82" s="329"/>
      <c r="AF82" s="329"/>
      <c r="AG82" s="329"/>
      <c r="AJ82" s="329"/>
      <c r="AK82" s="329"/>
      <c r="AL82" s="329"/>
      <c r="AM82" s="329"/>
      <c r="AN82" s="329"/>
    </row>
    <row r="83" spans="1:40" ht="15" customHeight="1">
      <c r="A83" s="86" t="s">
        <v>148</v>
      </c>
      <c r="B83" s="80"/>
      <c r="C83" s="81" t="s">
        <v>158</v>
      </c>
      <c r="D83" s="547"/>
      <c r="E83" s="547"/>
      <c r="F83" s="547"/>
      <c r="G83" s="82"/>
      <c r="H83" s="82"/>
      <c r="I83" s="82"/>
      <c r="J83" s="87"/>
      <c r="K83" s="83"/>
      <c r="L83" s="83"/>
      <c r="M83" s="83"/>
      <c r="N83" s="110"/>
      <c r="O83" s="144"/>
      <c r="Q83" s="145"/>
      <c r="R83" s="329"/>
      <c r="S83" s="329"/>
      <c r="T83" s="329"/>
      <c r="U83" s="329"/>
      <c r="V83" s="329"/>
      <c r="W83" s="329"/>
      <c r="X83" s="329"/>
      <c r="Y83" s="329"/>
      <c r="Z83" s="329"/>
      <c r="AA83" s="329"/>
      <c r="AB83" s="329"/>
      <c r="AC83" s="332" t="str">
        <f t="shared" ref="AC83:AC100" si="38">IF($N38&lt;&gt;"DNQ",AC38,0)</f>
        <v/>
      </c>
      <c r="AD83" s="332"/>
      <c r="AE83" s="332"/>
      <c r="AF83" s="332" t="str">
        <f t="shared" ref="AF83:AF100" si="39">LEFT(G38,3)</f>
        <v/>
      </c>
      <c r="AG83" s="332" t="str">
        <f t="shared" ref="AG83:AG100" si="40">IF($N38&lt;&gt;"DNQ",AG38,0)</f>
        <v/>
      </c>
      <c r="AH83" s="329">
        <f>COUNTBLANK(G38:G55)</f>
        <v>18</v>
      </c>
      <c r="AI83" s="329" t="s">
        <v>227</v>
      </c>
      <c r="AJ83" s="329"/>
      <c r="AK83" s="329"/>
      <c r="AL83" s="329"/>
      <c r="AM83" s="329"/>
      <c r="AN83" s="329"/>
    </row>
    <row r="84" spans="1:40" ht="15" customHeight="1">
      <c r="A84" s="88"/>
      <c r="B84" s="89"/>
      <c r="C84" s="89"/>
      <c r="D84" s="89"/>
      <c r="E84" s="89"/>
      <c r="F84" s="90"/>
      <c r="G84" s="90"/>
      <c r="H84" s="90"/>
      <c r="I84" s="90"/>
      <c r="J84" s="90"/>
      <c r="K84" s="91"/>
      <c r="L84" s="83"/>
      <c r="M84" s="83"/>
      <c r="N84" s="110"/>
      <c r="O84" s="144"/>
      <c r="P84" s="147"/>
      <c r="Q84" s="145"/>
      <c r="R84" s="329"/>
      <c r="S84" s="329"/>
      <c r="T84" s="329"/>
      <c r="U84" s="329"/>
      <c r="V84" s="329"/>
      <c r="W84" s="329"/>
      <c r="X84" s="329"/>
      <c r="Y84" s="329"/>
      <c r="Z84" s="329"/>
      <c r="AA84" s="329"/>
      <c r="AB84" s="329"/>
      <c r="AC84" s="332" t="str">
        <f t="shared" si="38"/>
        <v/>
      </c>
      <c r="AD84" s="332"/>
      <c r="AE84" s="332"/>
      <c r="AF84" s="332" t="str">
        <f t="shared" si="39"/>
        <v/>
      </c>
      <c r="AG84" s="332" t="str">
        <f t="shared" si="40"/>
        <v/>
      </c>
      <c r="AH84" s="329">
        <f>COUNTA(G38:G55)</f>
        <v>0</v>
      </c>
      <c r="AI84" s="329" t="s">
        <v>226</v>
      </c>
      <c r="AJ84" s="329"/>
      <c r="AK84" s="329"/>
      <c r="AL84" s="329"/>
      <c r="AM84" s="329"/>
      <c r="AN84" s="329"/>
    </row>
    <row r="85" spans="1:40" ht="15" customHeight="1">
      <c r="A85" s="88"/>
      <c r="B85" s="89"/>
      <c r="C85" s="89"/>
      <c r="D85" s="89"/>
      <c r="E85" s="89"/>
      <c r="F85" s="90"/>
      <c r="G85" s="90"/>
      <c r="H85" s="90"/>
      <c r="I85" s="90"/>
      <c r="J85" s="90"/>
      <c r="K85" s="91"/>
      <c r="L85" s="83"/>
      <c r="M85" s="83"/>
      <c r="N85" s="110"/>
      <c r="O85" s="144"/>
      <c r="Q85" s="145"/>
      <c r="R85" s="329"/>
      <c r="S85" s="329"/>
      <c r="T85" s="329"/>
      <c r="U85" s="329"/>
      <c r="V85" s="329"/>
      <c r="W85" s="329"/>
      <c r="X85" s="329"/>
      <c r="Y85" s="329"/>
      <c r="Z85" s="329"/>
      <c r="AA85" s="329"/>
      <c r="AB85" s="329"/>
      <c r="AC85" s="332" t="str">
        <f t="shared" si="38"/>
        <v/>
      </c>
      <c r="AD85" s="332"/>
      <c r="AE85" s="332"/>
      <c r="AF85" s="332" t="str">
        <f t="shared" si="39"/>
        <v/>
      </c>
      <c r="AG85" s="332" t="str">
        <f t="shared" si="40"/>
        <v/>
      </c>
      <c r="AH85" s="329">
        <f>AH83+AH84</f>
        <v>18</v>
      </c>
      <c r="AI85" s="329" t="s">
        <v>225</v>
      </c>
      <c r="AJ85" s="329"/>
      <c r="AK85" s="329"/>
      <c r="AL85" s="329"/>
      <c r="AM85" s="329"/>
      <c r="AN85" s="329"/>
    </row>
    <row r="86" spans="1:40" ht="15" customHeight="1">
      <c r="A86" s="88"/>
      <c r="B86" s="89"/>
      <c r="C86" s="89"/>
      <c r="D86" s="89"/>
      <c r="E86" s="89"/>
      <c r="F86" s="90"/>
      <c r="G86" s="90"/>
      <c r="H86" s="90"/>
      <c r="I86" s="90"/>
      <c r="J86" s="90"/>
      <c r="K86" s="91"/>
      <c r="L86" s="83"/>
      <c r="M86" s="83"/>
      <c r="N86" s="110"/>
      <c r="O86" s="144"/>
      <c r="Q86" s="145"/>
      <c r="R86" s="329"/>
      <c r="S86" s="329"/>
      <c r="T86" s="329"/>
      <c r="U86" s="329"/>
      <c r="V86" s="329"/>
      <c r="W86" s="329"/>
      <c r="X86" s="329"/>
      <c r="Y86" s="329"/>
      <c r="Z86" s="329"/>
      <c r="AA86" s="329"/>
      <c r="AB86" s="329"/>
      <c r="AC86" s="332" t="str">
        <f t="shared" si="38"/>
        <v/>
      </c>
      <c r="AD86" s="332"/>
      <c r="AE86" s="332"/>
      <c r="AF86" s="332" t="str">
        <f t="shared" si="39"/>
        <v/>
      </c>
      <c r="AG86" s="332" t="str">
        <f t="shared" si="40"/>
        <v/>
      </c>
      <c r="AH86" s="329">
        <f>COUNTIF(G38:G55,"T8_Premium")</f>
        <v>0</v>
      </c>
      <c r="AI86" s="329" t="s">
        <v>228</v>
      </c>
      <c r="AJ86" s="329" t="str">
        <f>IF(AH86=AH84,"Premium","No")</f>
        <v>Premium</v>
      </c>
      <c r="AK86" s="329"/>
      <c r="AL86" s="329"/>
      <c r="AM86" s="329"/>
      <c r="AN86" s="329"/>
    </row>
    <row r="87" spans="1:40" ht="15" customHeight="1">
      <c r="A87" s="88"/>
      <c r="B87" s="90"/>
      <c r="C87" s="90"/>
      <c r="D87" s="90"/>
      <c r="E87" s="90"/>
      <c r="F87" s="90"/>
      <c r="G87" s="90"/>
      <c r="H87" s="90"/>
      <c r="I87" s="90"/>
      <c r="J87" s="90"/>
      <c r="K87" s="90"/>
      <c r="L87" s="83"/>
      <c r="M87" s="83"/>
      <c r="N87" s="110"/>
      <c r="O87" s="144"/>
      <c r="Q87" s="145"/>
      <c r="R87" s="329"/>
      <c r="S87" s="329"/>
      <c r="T87" s="329"/>
      <c r="U87" s="329"/>
      <c r="V87" s="329"/>
      <c r="W87" s="329"/>
      <c r="X87" s="329"/>
      <c r="Y87" s="329"/>
      <c r="Z87" s="329"/>
      <c r="AA87" s="329"/>
      <c r="AB87" s="329"/>
      <c r="AC87" s="332" t="str">
        <f t="shared" si="38"/>
        <v/>
      </c>
      <c r="AD87" s="332"/>
      <c r="AE87" s="332"/>
      <c r="AF87" s="332" t="str">
        <f t="shared" si="39"/>
        <v/>
      </c>
      <c r="AG87" s="332" t="str">
        <f t="shared" si="40"/>
        <v/>
      </c>
      <c r="AH87" s="329">
        <f>COUNTIF(AF83:AF102,"LED")</f>
        <v>0</v>
      </c>
      <c r="AI87" s="329" t="s">
        <v>229</v>
      </c>
      <c r="AJ87" s="329" t="str">
        <f>IF(AH87=AH84,"LED","No")</f>
        <v>LED</v>
      </c>
      <c r="AK87" s="329"/>
      <c r="AL87" s="329"/>
      <c r="AM87" s="329"/>
      <c r="AN87" s="329"/>
    </row>
    <row r="88" spans="1:40" ht="15" customHeight="1">
      <c r="A88" s="88"/>
      <c r="B88" s="90"/>
      <c r="C88" s="90"/>
      <c r="D88" s="90"/>
      <c r="E88" s="90"/>
      <c r="F88" s="90"/>
      <c r="G88" s="90"/>
      <c r="H88" s="90"/>
      <c r="I88" s="90"/>
      <c r="J88" s="90"/>
      <c r="K88" s="90"/>
      <c r="L88" s="83"/>
      <c r="M88" s="83"/>
      <c r="N88" s="110"/>
      <c r="O88" s="144"/>
      <c r="Q88" s="145"/>
      <c r="R88" s="329"/>
      <c r="S88" s="329"/>
      <c r="T88" s="329"/>
      <c r="U88" s="329"/>
      <c r="V88" s="329"/>
      <c r="W88" s="329"/>
      <c r="X88" s="329"/>
      <c r="Y88" s="329"/>
      <c r="Z88" s="329"/>
      <c r="AA88" s="329"/>
      <c r="AB88" s="329"/>
      <c r="AC88" s="332" t="str">
        <f t="shared" si="38"/>
        <v/>
      </c>
      <c r="AD88" s="332"/>
      <c r="AE88" s="332"/>
      <c r="AF88" s="332" t="str">
        <f t="shared" si="39"/>
        <v/>
      </c>
      <c r="AG88" s="332" t="str">
        <f t="shared" si="40"/>
        <v/>
      </c>
      <c r="AH88" s="329"/>
      <c r="AI88" s="329"/>
      <c r="AJ88" s="329"/>
      <c r="AK88" s="329"/>
      <c r="AL88" s="329"/>
      <c r="AM88" s="329"/>
      <c r="AN88" s="329"/>
    </row>
    <row r="89" spans="1:40" ht="15" customHeight="1">
      <c r="A89" s="88"/>
      <c r="B89" s="90"/>
      <c r="C89" s="90"/>
      <c r="D89" s="90"/>
      <c r="E89" s="90"/>
      <c r="F89" s="90"/>
      <c r="G89" s="90"/>
      <c r="H89" s="90"/>
      <c r="I89" s="90"/>
      <c r="J89" s="90"/>
      <c r="K89" s="90"/>
      <c r="L89" s="83"/>
      <c r="M89" s="83"/>
      <c r="N89" s="110"/>
      <c r="O89" s="144"/>
      <c r="Q89" s="145"/>
      <c r="R89" s="329"/>
      <c r="S89" s="329"/>
      <c r="T89" s="329"/>
      <c r="U89" s="329"/>
      <c r="V89" s="329"/>
      <c r="W89" s="329"/>
      <c r="X89" s="329"/>
      <c r="Y89" s="329"/>
      <c r="Z89" s="329"/>
      <c r="AA89" s="329"/>
      <c r="AB89" s="329"/>
      <c r="AC89" s="332" t="str">
        <f t="shared" si="38"/>
        <v/>
      </c>
      <c r="AD89" s="332"/>
      <c r="AE89" s="332"/>
      <c r="AF89" s="332" t="str">
        <f t="shared" si="39"/>
        <v/>
      </c>
      <c r="AG89" s="332" t="str">
        <f t="shared" si="40"/>
        <v/>
      </c>
      <c r="AH89" s="329"/>
      <c r="AI89" s="329"/>
      <c r="AJ89" s="329"/>
      <c r="AK89" s="329"/>
      <c r="AL89" s="329"/>
      <c r="AM89" s="329"/>
      <c r="AN89" s="329"/>
    </row>
    <row r="90" spans="1:40" ht="15" customHeight="1">
      <c r="A90" s="88"/>
      <c r="B90" s="90"/>
      <c r="C90" s="90"/>
      <c r="D90" s="90"/>
      <c r="E90" s="90"/>
      <c r="F90" s="90"/>
      <c r="G90" s="90"/>
      <c r="H90" s="90"/>
      <c r="I90" s="90"/>
      <c r="J90" s="90"/>
      <c r="K90" s="90"/>
      <c r="L90" s="83"/>
      <c r="M90" s="83"/>
      <c r="N90" s="110"/>
      <c r="O90" s="144"/>
      <c r="Q90" s="145"/>
      <c r="R90" s="329"/>
      <c r="S90" s="329"/>
      <c r="T90" s="329"/>
      <c r="U90" s="329"/>
      <c r="V90" s="329"/>
      <c r="W90" s="329"/>
      <c r="X90" s="329"/>
      <c r="Y90" s="329"/>
      <c r="Z90" s="329"/>
      <c r="AA90" s="329"/>
      <c r="AB90" s="329"/>
      <c r="AC90" s="332" t="str">
        <f t="shared" si="38"/>
        <v/>
      </c>
      <c r="AD90" s="332"/>
      <c r="AE90" s="332"/>
      <c r="AF90" s="332" t="str">
        <f t="shared" si="39"/>
        <v/>
      </c>
      <c r="AG90" s="332" t="str">
        <f t="shared" si="40"/>
        <v/>
      </c>
      <c r="AH90" s="329"/>
      <c r="AI90" s="329"/>
      <c r="AJ90" s="329"/>
      <c r="AK90" s="329"/>
      <c r="AL90" s="329"/>
      <c r="AM90" s="329"/>
      <c r="AN90" s="329"/>
    </row>
    <row r="91" spans="1:40" ht="15" customHeight="1">
      <c r="A91" s="88"/>
      <c r="B91" s="90"/>
      <c r="C91" s="90"/>
      <c r="D91" s="90"/>
      <c r="E91" s="90"/>
      <c r="F91" s="90"/>
      <c r="G91" s="90"/>
      <c r="H91" s="90"/>
      <c r="I91" s="90"/>
      <c r="J91" s="90"/>
      <c r="K91" s="90"/>
      <c r="L91" s="83"/>
      <c r="M91" s="83"/>
      <c r="N91" s="110"/>
      <c r="O91" s="144"/>
      <c r="Q91" s="145"/>
      <c r="R91" s="329"/>
      <c r="S91" s="329"/>
      <c r="T91" s="329"/>
      <c r="U91" s="329"/>
      <c r="V91" s="329"/>
      <c r="W91" s="329"/>
      <c r="X91" s="329"/>
      <c r="Y91" s="329"/>
      <c r="Z91" s="329"/>
      <c r="AA91" s="329"/>
      <c r="AB91" s="329"/>
      <c r="AC91" s="332" t="str">
        <f t="shared" si="38"/>
        <v/>
      </c>
      <c r="AD91" s="332"/>
      <c r="AE91" s="332"/>
      <c r="AF91" s="332" t="str">
        <f t="shared" si="39"/>
        <v/>
      </c>
      <c r="AG91" s="332" t="str">
        <f t="shared" si="40"/>
        <v/>
      </c>
      <c r="AH91" s="329"/>
      <c r="AI91" s="329"/>
      <c r="AJ91" s="329"/>
      <c r="AK91" s="329"/>
      <c r="AL91" s="329"/>
      <c r="AM91" s="329"/>
      <c r="AN91" s="329"/>
    </row>
    <row r="92" spans="1:40" ht="15" customHeight="1">
      <c r="A92" s="92"/>
      <c r="B92" s="100"/>
      <c r="C92" s="100"/>
      <c r="D92" s="100"/>
      <c r="E92" s="100"/>
      <c r="F92" s="101"/>
      <c r="G92" s="101"/>
      <c r="H92" s="101"/>
      <c r="I92" s="101"/>
      <c r="J92" s="101"/>
      <c r="K92" s="101"/>
      <c r="L92" s="101"/>
      <c r="M92" s="101"/>
      <c r="N92" s="111"/>
      <c r="O92" s="144"/>
      <c r="Q92" s="145"/>
      <c r="R92" s="329"/>
      <c r="S92" s="329"/>
      <c r="T92" s="329"/>
      <c r="U92" s="329"/>
      <c r="V92" s="329"/>
      <c r="W92" s="329"/>
      <c r="X92" s="329"/>
      <c r="Y92" s="329"/>
      <c r="Z92" s="329"/>
      <c r="AA92" s="329"/>
      <c r="AB92" s="329"/>
      <c r="AC92" s="332" t="str">
        <f t="shared" si="38"/>
        <v/>
      </c>
      <c r="AD92" s="332"/>
      <c r="AE92" s="332"/>
      <c r="AF92" s="332" t="str">
        <f t="shared" si="39"/>
        <v/>
      </c>
      <c r="AG92" s="332" t="str">
        <f t="shared" si="40"/>
        <v/>
      </c>
      <c r="AH92" s="329"/>
      <c r="AI92" s="329"/>
      <c r="AJ92" s="329"/>
      <c r="AK92" s="329"/>
      <c r="AL92" s="329"/>
      <c r="AM92" s="329"/>
      <c r="AN92" s="329"/>
    </row>
    <row r="93" spans="1:40" ht="15" customHeight="1">
      <c r="A93" s="527" t="s">
        <v>118</v>
      </c>
      <c r="B93" s="528"/>
      <c r="C93" s="528"/>
      <c r="D93" s="528"/>
      <c r="E93" s="528"/>
      <c r="F93" s="528"/>
      <c r="G93" s="528"/>
      <c r="H93" s="528"/>
      <c r="I93" s="528"/>
      <c r="J93" s="528"/>
      <c r="K93" s="528"/>
      <c r="L93" s="528"/>
      <c r="M93" s="528"/>
      <c r="N93" s="529"/>
      <c r="O93" s="144"/>
      <c r="Q93" s="145"/>
      <c r="R93" s="329"/>
      <c r="S93" s="329"/>
      <c r="T93" s="329"/>
      <c r="U93" s="329"/>
      <c r="V93" s="329"/>
      <c r="W93" s="329"/>
      <c r="X93" s="329"/>
      <c r="Y93" s="329"/>
      <c r="Z93" s="329"/>
      <c r="AA93" s="329"/>
      <c r="AB93" s="329"/>
      <c r="AC93" s="332" t="str">
        <f t="shared" si="38"/>
        <v/>
      </c>
      <c r="AD93" s="332"/>
      <c r="AE93" s="332"/>
      <c r="AF93" s="332" t="str">
        <f t="shared" si="39"/>
        <v/>
      </c>
      <c r="AG93" s="332" t="str">
        <f t="shared" si="40"/>
        <v/>
      </c>
      <c r="AH93" s="329"/>
      <c r="AI93" s="329"/>
      <c r="AJ93" s="329"/>
      <c r="AK93" s="329"/>
      <c r="AL93" s="329"/>
      <c r="AM93" s="329"/>
      <c r="AN93" s="329"/>
    </row>
    <row r="94" spans="1:40">
      <c r="A94" s="554" t="str">
        <f>IF($M$35="yes","Lump Sum ","")</f>
        <v/>
      </c>
      <c r="B94" s="555"/>
      <c r="C94" s="462" t="str">
        <f>CONCATENATE(ROW(A38)-37," - Row ",ROW(A38)," ")</f>
        <v xml:space="preserve">1 - Row 38 </v>
      </c>
      <c r="D94" s="463"/>
      <c r="E94" s="232" t="str">
        <f>CONCATENATE(ROW($A$39)-37," - Row ",ROW($A$39)," ")</f>
        <v xml:space="preserve">2 - Row 39 </v>
      </c>
      <c r="F94" s="232" t="str">
        <f>CONCATENATE(ROW($A$40)-37," - Row ",ROW($A$40)," ")</f>
        <v xml:space="preserve">3 - Row 40 </v>
      </c>
      <c r="G94" s="462" t="str">
        <f>CONCATENATE(ROW($A$41)-37," - Row ",ROW($A$41)," ")</f>
        <v xml:space="preserve">4 - Row 41 </v>
      </c>
      <c r="H94" s="463"/>
      <c r="I94" s="462" t="str">
        <f>CONCATENATE(ROW($A$42)-37," - Row ",ROW($A$42)," ")</f>
        <v xml:space="preserve">5 - Row 42 </v>
      </c>
      <c r="J94" s="463"/>
      <c r="K94" s="462" t="str">
        <f>CONCATENATE(ROW($A$43)-37," - Row ",ROW($A$43)," ")</f>
        <v xml:space="preserve">6 - Row 43 </v>
      </c>
      <c r="L94" s="463"/>
      <c r="M94" s="449" t="str">
        <f>CONCATENATE(ROW($A$44)-37," - Row ",ROW($A$44)," ")</f>
        <v xml:space="preserve">7 - Row 44 </v>
      </c>
      <c r="N94" s="450"/>
      <c r="O94" s="144"/>
      <c r="P94" s="146"/>
      <c r="Q94" s="145"/>
      <c r="R94" s="329"/>
      <c r="S94" s="329"/>
      <c r="T94" s="329"/>
      <c r="U94" s="329"/>
      <c r="V94" s="329"/>
      <c r="W94" s="329"/>
      <c r="X94" s="329"/>
      <c r="Y94" s="329"/>
      <c r="Z94" s="329"/>
      <c r="AA94" s="329"/>
      <c r="AB94" s="329"/>
      <c r="AC94" s="332" t="str">
        <f t="shared" si="38"/>
        <v/>
      </c>
      <c r="AD94" s="332"/>
      <c r="AE94" s="332"/>
      <c r="AF94" s="332" t="str">
        <f t="shared" si="39"/>
        <v/>
      </c>
      <c r="AG94" s="332" t="str">
        <f t="shared" si="40"/>
        <v/>
      </c>
      <c r="AH94" s="329"/>
      <c r="AI94" s="329"/>
      <c r="AJ94" s="329"/>
      <c r="AK94" s="329"/>
      <c r="AL94" s="329"/>
      <c r="AM94" s="329"/>
      <c r="AN94" s="329"/>
    </row>
    <row r="95" spans="1:40">
      <c r="A95" s="479" t="str">
        <f>IF($AG$57=0,"",IF($M$35="yes",$AG57,""))</f>
        <v/>
      </c>
      <c r="B95" s="480"/>
      <c r="C95" s="460" t="str">
        <f>IF(OR($N$38="Incomplete",$N$38="",$N$38="No Hours?"),"",$AG$38)</f>
        <v/>
      </c>
      <c r="D95" s="461"/>
      <c r="E95" s="221" t="str">
        <f>IF(OR($N$39="Incomplete",$N$39="",$N$39="No Hours?"),"",$AG$39)</f>
        <v/>
      </c>
      <c r="F95" s="220" t="str">
        <f>IF(OR($N$40="Incomplete",$N$40="",$N$40="No Hours?"),"",$AG$40)</f>
        <v/>
      </c>
      <c r="G95" s="460" t="str">
        <f>IF(OR($N$41="Incomplete",$N$41="",$N$41="No Hours?"),"",$AG$41)</f>
        <v/>
      </c>
      <c r="H95" s="461"/>
      <c r="I95" s="460" t="str">
        <f>IF(OR($N$42="Incomplete",$N$42="",$N$42="No Hours?"),"",$AG$42)</f>
        <v/>
      </c>
      <c r="J95" s="461"/>
      <c r="K95" s="460" t="str">
        <f>IF(OR($N$43="Incomplete",$N$43="",$N$43="No Hours?"),"",$AG$43)</f>
        <v/>
      </c>
      <c r="L95" s="461"/>
      <c r="M95" s="447" t="str">
        <f>IF(OR($N$44="Incomplete",$N$44="",$N$44="No Hours?"),"",$AG$44)</f>
        <v/>
      </c>
      <c r="N95" s="448"/>
      <c r="O95" s="144"/>
      <c r="P95" s="222"/>
      <c r="Q95" s="145"/>
      <c r="R95" s="329"/>
      <c r="S95" s="329"/>
      <c r="T95" s="329"/>
      <c r="U95" s="329"/>
      <c r="V95" s="329"/>
      <c r="W95" s="329"/>
      <c r="X95" s="329"/>
      <c r="Y95" s="329"/>
      <c r="Z95" s="329"/>
      <c r="AA95" s="329"/>
      <c r="AB95" s="329"/>
      <c r="AC95" s="332" t="str">
        <f t="shared" si="38"/>
        <v/>
      </c>
      <c r="AD95" s="332"/>
      <c r="AE95" s="332"/>
      <c r="AF95" s="332" t="str">
        <f t="shared" si="39"/>
        <v/>
      </c>
      <c r="AG95" s="332" t="str">
        <f t="shared" si="40"/>
        <v/>
      </c>
      <c r="AH95" s="329"/>
      <c r="AI95" s="329"/>
      <c r="AJ95" s="329"/>
      <c r="AK95" s="329"/>
      <c r="AL95" s="329"/>
      <c r="AM95" s="329"/>
      <c r="AN95" s="329"/>
    </row>
    <row r="96" spans="1:40">
      <c r="A96" s="479" t="str">
        <f>IF($AG$57=0,"",IF($M$35="yes",$AE57,""))</f>
        <v/>
      </c>
      <c r="B96" s="480"/>
      <c r="C96" s="460" t="str">
        <f>IF(OR($N$38="Incomplete",$N$38="",$N$38="No Hours?"),"",$AE$38)</f>
        <v/>
      </c>
      <c r="D96" s="461"/>
      <c r="E96" s="221" t="str">
        <f>IF(OR($N$39="Incomplete",$N$39="",$N$39="No Hours?"),"",$AE$39)</f>
        <v/>
      </c>
      <c r="F96" s="220" t="str">
        <f>IF(OR($N$40="Incomplete",$N$40="",$N$40="No Hours?"),"",$AE$40)</f>
        <v/>
      </c>
      <c r="G96" s="460" t="str">
        <f>IF(OR($N$41="Incomplete",$N$41="",$N$41="No Hours?"),"",$AE$41)</f>
        <v/>
      </c>
      <c r="H96" s="461"/>
      <c r="I96" s="460" t="str">
        <f>IF(OR($N$42="Incomplete",$N$42="",$N$42="No Hours?"),"",$AE$42)</f>
        <v/>
      </c>
      <c r="J96" s="461"/>
      <c r="K96" s="460" t="str">
        <f>IF(OR($N$43="Incomplete",$N$43="",$N$43="No Hours?"),"",$AE$43)</f>
        <v/>
      </c>
      <c r="L96" s="461"/>
      <c r="M96" s="447" t="str">
        <f>IF(OR($N$44="Incomplete",$N$44="",$N$44="No Hours?"),"",$AE$44)</f>
        <v/>
      </c>
      <c r="N96" s="448"/>
      <c r="O96" s="144"/>
      <c r="P96" s="222"/>
      <c r="Q96" s="222"/>
      <c r="R96" s="229"/>
      <c r="S96" s="229"/>
      <c r="T96" s="229"/>
      <c r="U96" s="229"/>
      <c r="V96" s="229"/>
      <c r="W96" s="229"/>
      <c r="X96" s="229"/>
      <c r="Y96" s="229"/>
      <c r="Z96" s="229"/>
      <c r="AA96" s="229"/>
      <c r="AB96" s="329"/>
      <c r="AC96" s="332" t="str">
        <f t="shared" si="38"/>
        <v/>
      </c>
      <c r="AD96" s="332"/>
      <c r="AE96" s="332"/>
      <c r="AF96" s="332" t="str">
        <f t="shared" si="39"/>
        <v/>
      </c>
      <c r="AG96" s="332" t="str">
        <f t="shared" si="40"/>
        <v/>
      </c>
      <c r="AH96" s="329"/>
      <c r="AI96" s="329"/>
      <c r="AJ96" s="329"/>
      <c r="AK96" s="329"/>
      <c r="AL96" s="329"/>
      <c r="AM96" s="329"/>
      <c r="AN96" s="329"/>
    </row>
    <row r="97" spans="1:40">
      <c r="A97" s="479" t="str">
        <f>IF($AG$57=0,"",IF($M$35="yes",$AF57,""))</f>
        <v/>
      </c>
      <c r="B97" s="480"/>
      <c r="C97" s="460" t="str">
        <f>IF(OR($N$38="Incomplete",$N$38="",$N$38="No Hours?"),"",$AF$38)</f>
        <v/>
      </c>
      <c r="D97" s="461"/>
      <c r="E97" s="221" t="str">
        <f>IF(OR($N$39="Incomplete",$N$39="",$N$39="No Hours?"),"",$AF$39)</f>
        <v/>
      </c>
      <c r="F97" s="220" t="str">
        <f>IF(OR($N$40="Incomplete",$N$40="",$N$40="No Hours?"),"",$AF$40)</f>
        <v/>
      </c>
      <c r="G97" s="460" t="str">
        <f>IF(OR($N$41="Incomplete",$N$41="",$N$41="No Hours?"),"",$AF$41)</f>
        <v/>
      </c>
      <c r="H97" s="461"/>
      <c r="I97" s="460" t="str">
        <f>IF(OR($N$42="Incomplete",$N$42="",$N$42="No Hours?"),"",$AF$42)</f>
        <v/>
      </c>
      <c r="J97" s="461"/>
      <c r="K97" s="460" t="str">
        <f>IF(OR($N$43="Incomplete",$N$43="",$N$43="No Hours?"),"",$AF$43)</f>
        <v/>
      </c>
      <c r="L97" s="461"/>
      <c r="M97" s="447" t="str">
        <f>IF(OR($N$44="Incomplete",$N$44="",$N$44="No Hours?"),"",$AF$44)</f>
        <v/>
      </c>
      <c r="N97" s="448"/>
      <c r="O97" s="144"/>
      <c r="P97" s="230"/>
      <c r="Q97" s="229"/>
      <c r="R97" s="229"/>
      <c r="S97" s="229"/>
      <c r="T97" s="229"/>
      <c r="U97" s="229"/>
      <c r="V97" s="229"/>
      <c r="W97" s="229"/>
      <c r="X97" s="229"/>
      <c r="Y97" s="229"/>
      <c r="Z97" s="229"/>
      <c r="AA97" s="229"/>
      <c r="AB97" s="329"/>
      <c r="AC97" s="332" t="str">
        <f t="shared" si="38"/>
        <v/>
      </c>
      <c r="AD97" s="332"/>
      <c r="AE97" s="332"/>
      <c r="AF97" s="332" t="str">
        <f t="shared" si="39"/>
        <v/>
      </c>
      <c r="AG97" s="332" t="str">
        <f t="shared" si="40"/>
        <v/>
      </c>
      <c r="AH97" s="329"/>
      <c r="AI97" s="329"/>
      <c r="AJ97" s="329"/>
      <c r="AK97" s="329"/>
      <c r="AL97" s="329"/>
      <c r="AM97" s="329"/>
      <c r="AN97" s="329"/>
    </row>
    <row r="98" spans="1:40">
      <c r="A98" s="479" t="str">
        <f>IF($AG$57=0,"",IF($M$35="yes",$AB57,""))</f>
        <v/>
      </c>
      <c r="B98" s="480"/>
      <c r="C98" s="460" t="str">
        <f>IF(OR($N$38="Incomplete",$N$38="",$N$38="No Hours?"),"",$AB$38)</f>
        <v/>
      </c>
      <c r="D98" s="461"/>
      <c r="E98" s="221" t="str">
        <f>IF(OR($N$39="Incomplete",$N$39="",$N$39="No Hours?"),"",$AB$39)</f>
        <v/>
      </c>
      <c r="F98" s="220" t="str">
        <f>IF(OR($N$40="Incomplete",$N$40="",$N$40="No Hours?"),"",$AB$40)</f>
        <v/>
      </c>
      <c r="G98" s="460" t="str">
        <f>IF(OR($N$41="Incomplete",$N$41="",$N$41="No Hours?"),"",$AB$41)</f>
        <v/>
      </c>
      <c r="H98" s="461"/>
      <c r="I98" s="460" t="str">
        <f>IF(OR($N$42="Incomplete",$N$42="",$N$42="No Hours?"),"",$AB$42)</f>
        <v/>
      </c>
      <c r="J98" s="461"/>
      <c r="K98" s="460" t="str">
        <f>IF(OR($N$43="Incomplete",$N$43="",$N$43="No Hours?"),"",$AB$43)</f>
        <v/>
      </c>
      <c r="L98" s="461"/>
      <c r="M98" s="447" t="str">
        <f>IF(OR($N$44="Incomplete",$N$44="",$N$44="No Hours?"),"",$AB$44)</f>
        <v/>
      </c>
      <c r="N98" s="448"/>
      <c r="O98" s="144"/>
      <c r="P98" s="230"/>
      <c r="Q98" s="229"/>
      <c r="R98" s="229"/>
      <c r="S98" s="229"/>
      <c r="T98" s="229"/>
      <c r="U98" s="229"/>
      <c r="V98" s="229"/>
      <c r="W98" s="229"/>
      <c r="X98" s="229"/>
      <c r="Y98" s="229"/>
      <c r="Z98" s="229"/>
      <c r="AA98" s="229"/>
      <c r="AB98" s="329"/>
      <c r="AC98" s="332" t="str">
        <f t="shared" si="38"/>
        <v/>
      </c>
      <c r="AD98" s="332"/>
      <c r="AE98" s="332"/>
      <c r="AF98" s="332" t="str">
        <f t="shared" si="39"/>
        <v/>
      </c>
      <c r="AG98" s="332" t="str">
        <f t="shared" si="40"/>
        <v/>
      </c>
      <c r="AH98" s="329"/>
      <c r="AI98" s="329"/>
      <c r="AJ98" s="329"/>
      <c r="AK98" s="329"/>
      <c r="AL98" s="329"/>
      <c r="AM98" s="329"/>
      <c r="AN98" s="329"/>
    </row>
    <row r="99" spans="1:40">
      <c r="A99" s="479" t="str">
        <f>IF($AG$57=0,"",IF($M$35="yes",$AD57,""))</f>
        <v/>
      </c>
      <c r="B99" s="480"/>
      <c r="C99" s="460" t="str">
        <f>IF(OR($N$38="Incomplete",$N$38="",$N$38="No Hours?"),"",$AD$38)</f>
        <v/>
      </c>
      <c r="D99" s="461"/>
      <c r="E99" s="221" t="str">
        <f>IF(OR($N$39="Incomplete",$N$39="",$N$39="No Hours?"),"",$AD$39)</f>
        <v/>
      </c>
      <c r="F99" s="220" t="str">
        <f>IF(OR($N$40="Incomplete",$N$40="",$N$40="No Hours?"),"",$AD$40)</f>
        <v/>
      </c>
      <c r="G99" s="460" t="str">
        <f>IF(OR($N$41="Incomplete",$N$41="",$N$41="No Hours?"),"",$AD$41)</f>
        <v/>
      </c>
      <c r="H99" s="461"/>
      <c r="I99" s="460" t="str">
        <f>IF(OR($N$42="Incomplete",$N$42="",$N$42="No Hours?"),"",$AD$42)</f>
        <v/>
      </c>
      <c r="J99" s="461"/>
      <c r="K99" s="460" t="str">
        <f>IF(OR($N$43="Incomplete",$N$43="",$N$43="No Hours?"),"",$AD$43)</f>
        <v/>
      </c>
      <c r="L99" s="461"/>
      <c r="M99" s="447" t="str">
        <f>IF(OR($N$44="Incomplete",$N$44="",$N$44="No Hours?"),"",$AD$44)</f>
        <v/>
      </c>
      <c r="N99" s="448"/>
      <c r="O99" s="144"/>
      <c r="P99" s="230"/>
      <c r="Q99" s="229"/>
      <c r="R99" s="229"/>
      <c r="S99" s="229"/>
      <c r="T99" s="229"/>
      <c r="U99" s="229"/>
      <c r="V99" s="229"/>
      <c r="W99" s="229"/>
      <c r="X99" s="229"/>
      <c r="Y99" s="229"/>
      <c r="Z99" s="229"/>
      <c r="AA99" s="229"/>
      <c r="AB99" s="329"/>
      <c r="AC99" s="332" t="str">
        <f t="shared" si="38"/>
        <v/>
      </c>
      <c r="AD99" s="332"/>
      <c r="AE99" s="332"/>
      <c r="AF99" s="332" t="str">
        <f t="shared" si="39"/>
        <v/>
      </c>
      <c r="AG99" s="332" t="str">
        <f t="shared" si="40"/>
        <v/>
      </c>
      <c r="AH99" s="329"/>
      <c r="AI99" s="329"/>
      <c r="AJ99" s="329"/>
      <c r="AK99" s="329"/>
      <c r="AL99" s="329"/>
      <c r="AM99" s="329"/>
      <c r="AN99" s="329"/>
    </row>
    <row r="100" spans="1:40">
      <c r="A100" s="479" t="str">
        <f>IF($AG$57=0,"",IF($M$35="yes",$AC57,""))</f>
        <v/>
      </c>
      <c r="B100" s="480"/>
      <c r="C100" s="460" t="str">
        <f>IF(OR($N$38="Incomplete",$N$38="",$N$38="No Hours?"),"",$AC$38)</f>
        <v/>
      </c>
      <c r="D100" s="461"/>
      <c r="E100" s="221" t="str">
        <f>IF(OR($N$39="Incomplete",$N$39="",$N$39="No Hours?"),"",$AC$39)</f>
        <v/>
      </c>
      <c r="F100" s="220" t="str">
        <f>IF(OR($N$40="Incomplete",$N$40="",$N$40="No Hours?"),"",$AC$40)</f>
        <v/>
      </c>
      <c r="G100" s="460" t="str">
        <f>IF(OR($N$41="Incomplete",$N$41="",$N$41="No Hours?"),"",$AC$41)</f>
        <v/>
      </c>
      <c r="H100" s="461"/>
      <c r="I100" s="460" t="str">
        <f>IF(OR($N$42="Incomplete",$N$42="",$N$42="No Hours?"),"",$AC$42)</f>
        <v/>
      </c>
      <c r="J100" s="461"/>
      <c r="K100" s="460" t="str">
        <f>IF(OR($N$43="Incomplete",$N$43="",$N$43="No Hours?"),"",$AC$43)</f>
        <v/>
      </c>
      <c r="L100" s="461"/>
      <c r="M100" s="447" t="str">
        <f>IF(OR($N$44="Incomplete",$N$44="",$N$44="No Hours?"),"",$AC$44)</f>
        <v/>
      </c>
      <c r="N100" s="448"/>
      <c r="O100" s="144"/>
      <c r="P100" s="230"/>
      <c r="Q100" s="229"/>
      <c r="R100" s="229"/>
      <c r="S100" s="229"/>
      <c r="T100" s="229"/>
      <c r="U100" s="229"/>
      <c r="V100" s="229"/>
      <c r="W100" s="229"/>
      <c r="X100" s="229"/>
      <c r="Y100" s="229"/>
      <c r="Z100" s="229"/>
      <c r="AA100" s="229"/>
      <c r="AB100" s="329"/>
      <c r="AC100" s="332" t="str">
        <f t="shared" si="38"/>
        <v/>
      </c>
      <c r="AD100" s="332"/>
      <c r="AE100" s="332"/>
      <c r="AF100" s="332" t="str">
        <f t="shared" si="39"/>
        <v/>
      </c>
      <c r="AG100" s="332" t="str">
        <f t="shared" si="40"/>
        <v/>
      </c>
      <c r="AH100" s="329"/>
      <c r="AI100" s="329"/>
      <c r="AJ100" s="329"/>
      <c r="AK100" s="329"/>
      <c r="AL100" s="329"/>
      <c r="AM100" s="329"/>
      <c r="AN100" s="329"/>
    </row>
    <row r="101" spans="1:40">
      <c r="A101" s="479" t="str">
        <f>IF($AG$57=0,"",IF($M$35="yes",$AH57,""))</f>
        <v/>
      </c>
      <c r="B101" s="480"/>
      <c r="C101" s="460" t="str">
        <f>IF(OR($N$38="Incomplete",$N$38="",$N$38="No Hours?"),"",$AH$38)</f>
        <v/>
      </c>
      <c r="D101" s="461"/>
      <c r="E101" s="221" t="str">
        <f>IF(OR($N$39="Incomplete",$N$39="",$N$39="No Hours?"),"",$AH$39)</f>
        <v/>
      </c>
      <c r="F101" s="220" t="str">
        <f>IF(OR($N$40="Incomplete",$N$40="",$N$40="No Hours?"),"",$AH$40)</f>
        <v/>
      </c>
      <c r="G101" s="460" t="str">
        <f>IF(OR($N$41="Incomplete",$N$41="",$N$41="No Hours?"),"",$AH$41)</f>
        <v/>
      </c>
      <c r="H101" s="461"/>
      <c r="I101" s="460" t="str">
        <f>IF(OR($N$42="Incomplete",$N$42="",$N$42="No Hours?"),"",$AH$42)</f>
        <v/>
      </c>
      <c r="J101" s="461"/>
      <c r="K101" s="460" t="str">
        <f>IF(OR($N$43="Incomplete",$N$43="",$N$43="No Hours?"),"",$AH$43)</f>
        <v/>
      </c>
      <c r="L101" s="461"/>
      <c r="M101" s="447" t="str">
        <f>IF(OR($N$44="Incomplete",$N$44="",$N$44="No Hours?"),"",$AH$44)</f>
        <v/>
      </c>
      <c r="N101" s="448"/>
      <c r="O101" s="144"/>
      <c r="P101" s="230"/>
      <c r="Q101" s="229"/>
      <c r="R101" s="229"/>
      <c r="S101" s="229"/>
      <c r="T101" s="229"/>
      <c r="U101" s="229"/>
      <c r="V101" s="229"/>
      <c r="W101" s="229"/>
      <c r="X101" s="229"/>
      <c r="Y101" s="229"/>
      <c r="Z101" s="229"/>
      <c r="AA101" s="229"/>
      <c r="AB101" s="329"/>
      <c r="AC101" s="332" t="e">
        <f t="shared" ref="AC101:AC102" si="41">IF($N57&lt;&gt;"DNQ",AC57,0)</f>
        <v>#DIV/0!</v>
      </c>
      <c r="AD101" s="332"/>
      <c r="AE101" s="332"/>
      <c r="AF101" s="332" t="str">
        <f t="shared" ref="AF101:AF102" si="42">LEFT(G57,3)</f>
        <v/>
      </c>
      <c r="AG101" s="332">
        <f t="shared" ref="AG101:AG102" si="43">IF($N57&lt;&gt;"DNQ",AG57,0)</f>
        <v>0</v>
      </c>
      <c r="AH101" s="329"/>
      <c r="AI101" s="329"/>
      <c r="AJ101" s="329"/>
      <c r="AK101" s="329"/>
      <c r="AL101" s="329"/>
      <c r="AM101" s="329"/>
      <c r="AN101" s="329"/>
    </row>
    <row r="102" spans="1:40">
      <c r="A102" s="479" t="str">
        <f>IF($AG$57=0,"",IF($M$35="yes",$AI57,""))</f>
        <v/>
      </c>
      <c r="B102" s="480"/>
      <c r="C102" s="460" t="str">
        <f>IF(OR($N$38="Incomplete",$N$38="",$N$38="No Hours?"),"",$AI$38)</f>
        <v/>
      </c>
      <c r="D102" s="461"/>
      <c r="E102" s="221" t="str">
        <f>IF(OR($N$39="Incomplete",$N$39="",$N$39="No Hours?"),"",$AI$39)</f>
        <v/>
      </c>
      <c r="F102" s="220" t="str">
        <f>IF(OR($N$40="Incomplete",$N$40="",$N$40="No Hours?"),"",$AI$40)</f>
        <v/>
      </c>
      <c r="G102" s="460" t="str">
        <f>IF(OR($N$41="Incomplete",$N$41="",$N$41="No Hours?"),"",$AI$41)</f>
        <v/>
      </c>
      <c r="H102" s="461"/>
      <c r="I102" s="460" t="str">
        <f>IF(OR($N$42="Incomplete",$N$42="",$N$42="No Hours?"),"",$AI$42)</f>
        <v/>
      </c>
      <c r="J102" s="461"/>
      <c r="K102" s="460" t="str">
        <f>IF(OR($N$43="Incomplete",$N$43="",$N$43="No Hours?"),"",$AI$43)</f>
        <v/>
      </c>
      <c r="L102" s="461"/>
      <c r="M102" s="447" t="str">
        <f>IF(OR($N$44="Incomplete",$N$44="",$N$44="No Hours?"),"",$AI$44)</f>
        <v/>
      </c>
      <c r="N102" s="448"/>
      <c r="O102" s="144"/>
      <c r="P102" s="230"/>
      <c r="Q102" s="229"/>
      <c r="R102" s="229"/>
      <c r="S102" s="229"/>
      <c r="T102" s="229"/>
      <c r="U102" s="229"/>
      <c r="V102" s="229"/>
      <c r="W102" s="229"/>
      <c r="X102" s="229"/>
      <c r="Y102" s="229"/>
      <c r="Z102" s="229"/>
      <c r="AA102" s="229"/>
      <c r="AB102" s="329"/>
      <c r="AC102" s="332">
        <f t="shared" si="41"/>
        <v>0</v>
      </c>
      <c r="AD102" s="332"/>
      <c r="AE102" s="332"/>
      <c r="AF102" s="332" t="str">
        <f t="shared" si="42"/>
        <v/>
      </c>
      <c r="AG102" s="332">
        <f t="shared" si="43"/>
        <v>0</v>
      </c>
      <c r="AH102" s="329"/>
      <c r="AI102" s="329"/>
      <c r="AJ102" s="329"/>
      <c r="AK102" s="329"/>
      <c r="AL102" s="329"/>
      <c r="AM102" s="329"/>
      <c r="AN102" s="329"/>
    </row>
    <row r="103" spans="1:40">
      <c r="A103" s="479" t="str">
        <f>IF($AG$57=0,"",IF($M$35="yes","N/A",""))</f>
        <v/>
      </c>
      <c r="B103" s="480"/>
      <c r="C103" s="460" t="str">
        <f>IF(OR($N$38="Incomplete",$N$38="",$N$38="No Hours?"),"",$AA$38+1)</f>
        <v/>
      </c>
      <c r="D103" s="461"/>
      <c r="E103" s="221" t="str">
        <f>IF(OR($N$39="Incomplete",$N$39="",$N$39="No Hours?"),"",$AA$39+1)</f>
        <v/>
      </c>
      <c r="F103" s="220" t="str">
        <f>IF(OR($N$40="Incomplete",$N$40="",$N$40="No Hours?"),"",$AA$40+1)</f>
        <v/>
      </c>
      <c r="G103" s="460" t="str">
        <f>IF(OR($N$41="Incomplete",$N$41="",$N$41="No Hours?"),"",$AA$41+1)</f>
        <v/>
      </c>
      <c r="H103" s="461"/>
      <c r="I103" s="460" t="str">
        <f>IF(OR($N$42="Incomplete",$N$42="",$N$42="No Hours?"),"",$AA$42+1)</f>
        <v/>
      </c>
      <c r="J103" s="461"/>
      <c r="K103" s="460" t="str">
        <f>IF(OR($N$43="Incomplete",$N$43="",$N$43="No Hours?"),"",$AA$43+1)</f>
        <v/>
      </c>
      <c r="L103" s="461"/>
      <c r="M103" s="447" t="str">
        <f>IF(OR($N$44="Incomplete",$N$44="",$N$44="No Hours?"),"",$AA$44+1)</f>
        <v/>
      </c>
      <c r="N103" s="448"/>
      <c r="O103" s="144"/>
      <c r="P103" s="230"/>
      <c r="Q103" s="229"/>
      <c r="R103" s="229"/>
      <c r="S103" s="229"/>
      <c r="T103" s="229"/>
      <c r="U103" s="229"/>
      <c r="V103" s="229"/>
      <c r="W103" s="229"/>
      <c r="X103" s="229"/>
      <c r="Y103" s="229"/>
      <c r="Z103" s="229"/>
      <c r="AA103" s="229"/>
      <c r="AB103" s="329"/>
      <c r="AC103" s="329"/>
      <c r="AD103" s="329"/>
      <c r="AE103" s="329"/>
      <c r="AF103" s="329"/>
      <c r="AG103" s="329"/>
      <c r="AH103" s="329"/>
      <c r="AI103" s="329"/>
      <c r="AJ103" s="329"/>
      <c r="AK103" s="329"/>
      <c r="AL103" s="329"/>
      <c r="AM103" s="329"/>
      <c r="AN103" s="329"/>
    </row>
    <row r="104" spans="1:40">
      <c r="A104" s="602" t="str">
        <f>IF($AF$57=0,"",IF($M$35="yes","N/A",""))</f>
        <v/>
      </c>
      <c r="B104" s="603"/>
      <c r="C104" s="556" t="str">
        <f>IF(OR($N$38="Incomplete",$N$38="",$N$38="No Hours?"),"",$T$38)</f>
        <v/>
      </c>
      <c r="D104" s="557"/>
      <c r="E104" s="403" t="str">
        <f>IF(OR($N$39="Incomplete",$N$39="",$N$39="No Hours?"),"",$T$39)</f>
        <v/>
      </c>
      <c r="F104" s="403" t="str">
        <f>IF(OR($N$40="Incomplete",$N$40="",$N$40="No Hours?"),"",$T$40)</f>
        <v/>
      </c>
      <c r="G104" s="556" t="str">
        <f>IF(OR($N$41="Incomplete",$N$41="",$N$41="No Hours?"),"",$T$41)</f>
        <v/>
      </c>
      <c r="H104" s="557"/>
      <c r="I104" s="556" t="str">
        <f>IF(OR($N$42="Incomplete",$N$42="",$N$42="No Hours?"),"",$T$42)</f>
        <v/>
      </c>
      <c r="J104" s="557"/>
      <c r="K104" s="556" t="str">
        <f>IF(OR($N$43="Incomplete",$N$43="",$N$43="No Hours?"),"",$T$43)</f>
        <v/>
      </c>
      <c r="L104" s="557"/>
      <c r="M104" s="556" t="str">
        <f>IF(OR($N$44="Incomplete",$N$44="",$N$44="No Hours?"),"",$T$44)</f>
        <v/>
      </c>
      <c r="N104" s="557"/>
      <c r="O104" s="144"/>
      <c r="P104" s="230"/>
      <c r="Q104" s="229"/>
      <c r="R104" s="229"/>
      <c r="S104" s="229"/>
      <c r="T104" s="229"/>
      <c r="U104" s="229"/>
      <c r="V104" s="229"/>
      <c r="W104" s="229"/>
      <c r="X104" s="229"/>
      <c r="Y104" s="229"/>
      <c r="Z104" s="229"/>
      <c r="AA104" s="229"/>
      <c r="AB104" s="329"/>
      <c r="AC104" s="329"/>
      <c r="AD104" s="329"/>
      <c r="AE104" s="329"/>
      <c r="AF104" s="329"/>
      <c r="AG104" s="329"/>
      <c r="AH104" s="329"/>
      <c r="AI104" s="329"/>
      <c r="AJ104" s="329"/>
      <c r="AK104" s="329"/>
      <c r="AL104" s="329"/>
      <c r="AM104" s="329"/>
      <c r="AN104" s="329"/>
    </row>
    <row r="105" spans="1:40">
      <c r="A105" s="479" t="str">
        <f>IF($AG$57=0,"",IF($M$35="yes",$AJ57,""))</f>
        <v/>
      </c>
      <c r="B105" s="480"/>
      <c r="C105" s="460" t="str">
        <f>IF(OR($N$38="Incomplete",$N$38="",$N$38="No Hours?"),"",$AJ$38)</f>
        <v/>
      </c>
      <c r="D105" s="461"/>
      <c r="E105" s="221" t="str">
        <f>IF(OR($N$39="Incomplete",$N$39="",$N$39="No Hours?"),"",$AJ$39)</f>
        <v/>
      </c>
      <c r="F105" s="220" t="str">
        <f>IF(OR($N$40="Incomplete",$N$40="",$N$40="No Hours?"),"",$AJ$40)</f>
        <v/>
      </c>
      <c r="G105" s="460" t="str">
        <f>IF(OR($N$41="Incomplete",$N$41="",$N$41="No Hours?"),"",$AJ$41)</f>
        <v/>
      </c>
      <c r="H105" s="461"/>
      <c r="I105" s="460" t="str">
        <f>IF(OR($N$42="Incomplete",$N$42="",$N$42="No Hours?"),"",$AJ$42)</f>
        <v/>
      </c>
      <c r="J105" s="461"/>
      <c r="K105" s="460" t="str">
        <f>IF(OR($N$43="Incomplete",$N$43="",$N$43="No Hours?"),"",$AJ$43)</f>
        <v/>
      </c>
      <c r="L105" s="461"/>
      <c r="M105" s="447" t="str">
        <f>IF(OR($N$44="Incomplete",$N$44="",$N$44="No Hours?"),"",$AJ$44)</f>
        <v/>
      </c>
      <c r="N105" s="448"/>
      <c r="O105" s="144"/>
      <c r="P105" s="230"/>
      <c r="Q105" s="229"/>
      <c r="R105" s="229"/>
      <c r="S105" s="229"/>
      <c r="T105" s="229"/>
      <c r="U105" s="229"/>
      <c r="V105" s="229"/>
      <c r="W105" s="229"/>
      <c r="X105" s="229"/>
      <c r="Y105" s="229"/>
      <c r="Z105" s="229"/>
      <c r="AA105" s="229"/>
      <c r="AB105" s="329"/>
      <c r="AC105" s="329"/>
      <c r="AD105" s="329"/>
      <c r="AE105" s="329"/>
      <c r="AF105" s="329"/>
      <c r="AG105" s="329"/>
      <c r="AH105" s="329"/>
      <c r="AI105" s="329"/>
      <c r="AJ105" s="329"/>
      <c r="AK105" s="329"/>
      <c r="AL105" s="329"/>
      <c r="AM105" s="329"/>
      <c r="AN105" s="329"/>
    </row>
    <row r="106" spans="1:40">
      <c r="A106" s="479" t="str">
        <f>IF($AG$57=0,"",IF($M$35="yes",$AO61,""))</f>
        <v/>
      </c>
      <c r="B106" s="480"/>
      <c r="C106" s="460" t="str">
        <f>IF(OR($N$38="Incomplete",$N$38="",$N$38="No Hours?"),"",$AO$38)</f>
        <v/>
      </c>
      <c r="D106" s="461"/>
      <c r="E106" s="221" t="str">
        <f>IF(OR($N$39="Incomplete",$N$39="",$N$39="No Hours?"),"",$AO$39)</f>
        <v/>
      </c>
      <c r="F106" s="220" t="str">
        <f>IF(OR($N$40="Incomplete",$N$40="",$N$40="No Hours?"),"",$AO$40)</f>
        <v/>
      </c>
      <c r="G106" s="460" t="str">
        <f>IF(OR($N$41="Incomplete",$N$41="",$N$41="No Hours?"),"",$AO$41)</f>
        <v/>
      </c>
      <c r="H106" s="461"/>
      <c r="I106" s="460" t="str">
        <f>IF(OR($N$42="Incomplete",$N$42="",$N$42="No Hours?"),"",$AO$42)</f>
        <v/>
      </c>
      <c r="J106" s="461"/>
      <c r="K106" s="460" t="str">
        <f>IF(OR($N$43="Incomplete",$N$43="",$N$43="No Hours?"),"",$AO$43)</f>
        <v/>
      </c>
      <c r="L106" s="461"/>
      <c r="M106" s="447" t="str">
        <f>IF(OR($N$44="Incomplete",$N$44="",$N$44="No Hours?"),"",$AO$44)</f>
        <v/>
      </c>
      <c r="N106" s="448"/>
      <c r="O106" s="144"/>
      <c r="P106" s="230"/>
      <c r="Q106" s="229"/>
      <c r="R106" s="229"/>
      <c r="S106" s="229"/>
      <c r="T106" s="229"/>
      <c r="U106" s="229"/>
      <c r="V106" s="229"/>
      <c r="W106" s="229"/>
      <c r="X106" s="229"/>
      <c r="Y106" s="229"/>
      <c r="Z106" s="229"/>
      <c r="AA106" s="229"/>
      <c r="AB106" s="329"/>
      <c r="AC106" s="329"/>
      <c r="AD106" s="329"/>
      <c r="AE106" s="329"/>
      <c r="AF106" s="329"/>
      <c r="AG106" s="329"/>
      <c r="AH106" s="329"/>
      <c r="AI106" s="329"/>
      <c r="AJ106" s="329"/>
      <c r="AK106" s="329"/>
      <c r="AL106" s="329"/>
      <c r="AM106" s="329"/>
      <c r="AN106" s="329"/>
    </row>
    <row r="107" spans="1:40">
      <c r="A107" s="223"/>
      <c r="B107" s="223"/>
      <c r="C107" s="223"/>
      <c r="D107" s="223"/>
      <c r="E107" s="223"/>
      <c r="F107" s="223"/>
      <c r="G107" s="223"/>
      <c r="H107" s="223"/>
      <c r="I107" s="223"/>
      <c r="J107" s="223"/>
      <c r="K107" s="223"/>
      <c r="L107" s="223"/>
      <c r="M107" s="227"/>
      <c r="N107" s="228"/>
      <c r="O107" s="144"/>
      <c r="P107" s="230"/>
      <c r="Q107" s="229"/>
      <c r="R107" s="229"/>
      <c r="S107" s="229"/>
      <c r="T107" s="229"/>
      <c r="U107" s="229"/>
      <c r="V107" s="229"/>
      <c r="W107" s="229"/>
      <c r="X107" s="234"/>
      <c r="Y107" s="234"/>
      <c r="Z107" s="235"/>
      <c r="AA107" s="229"/>
      <c r="AB107" s="329"/>
      <c r="AC107" s="329"/>
      <c r="AD107" s="329"/>
      <c r="AE107" s="329"/>
      <c r="AF107" s="329"/>
      <c r="AG107" s="329"/>
      <c r="AH107" s="329"/>
      <c r="AI107" s="329"/>
      <c r="AJ107" s="329"/>
      <c r="AK107" s="329"/>
      <c r="AL107" s="329"/>
      <c r="AM107" s="329"/>
      <c r="AN107" s="329"/>
    </row>
    <row r="108" spans="1:40">
      <c r="A108" s="454" t="str">
        <f>CONCATENATE(ROW($A$45)-37," - Row ",ROW($A$45)," ")</f>
        <v xml:space="preserve">8 - Row 45 </v>
      </c>
      <c r="B108" s="454"/>
      <c r="C108" s="454" t="str">
        <f>CONCATENATE(ROW($A$46)-37," - Row ",ROW($A$46)," ")</f>
        <v xml:space="preserve">9 - Row 46 </v>
      </c>
      <c r="D108" s="454"/>
      <c r="E108" s="233" t="str">
        <f>CONCATENATE(ROW($A$47)-37," - Row ",ROW($A$47)," ")</f>
        <v xml:space="preserve">10 - Row 47 </v>
      </c>
      <c r="F108" s="233" t="str">
        <f>CONCATENATE(ROW($A$48)-37," - Row ",ROW($A$48)," ")</f>
        <v xml:space="preserve">11 - Row 48 </v>
      </c>
      <c r="G108" s="454" t="str">
        <f>CONCATENATE(ROW($A$49)-37," - Row ",ROW($A$49)," ")</f>
        <v xml:space="preserve">12 - Row 49 </v>
      </c>
      <c r="H108" s="454"/>
      <c r="I108" s="454" t="str">
        <f>CONCATENATE(ROW($A$50)-37," - Row ",ROW($A$50)," ")</f>
        <v xml:space="preserve">13 - Row 50 </v>
      </c>
      <c r="J108" s="454"/>
      <c r="K108" s="454" t="str">
        <f>CONCATENATE(ROW($A$51)-37," - Row ",ROW($A$51)," ")</f>
        <v xml:space="preserve">14 - Row 51 </v>
      </c>
      <c r="L108" s="454"/>
      <c r="M108" s="454" t="str">
        <f>CONCATENATE(ROW($A$52)-37," - Row ",ROW($A$52)," ")</f>
        <v xml:space="preserve">15 - Row 52 </v>
      </c>
      <c r="N108" s="454"/>
      <c r="O108" s="144"/>
      <c r="P108" s="230"/>
      <c r="Q108" s="229"/>
      <c r="R108" s="229"/>
      <c r="S108" s="229"/>
      <c r="T108" s="229"/>
      <c r="U108" s="229"/>
      <c r="V108" s="229"/>
      <c r="W108" s="229"/>
      <c r="X108" s="229"/>
      <c r="Y108" s="229"/>
      <c r="Z108" s="229"/>
      <c r="AA108" s="229"/>
      <c r="AB108" s="329"/>
      <c r="AC108" s="329"/>
      <c r="AD108" s="329"/>
      <c r="AE108" s="329"/>
      <c r="AF108" s="329"/>
      <c r="AG108" s="329"/>
      <c r="AH108" s="329"/>
      <c r="AI108" s="329"/>
      <c r="AJ108" s="329"/>
      <c r="AK108" s="329"/>
      <c r="AL108" s="329"/>
      <c r="AM108" s="329"/>
      <c r="AN108" s="329"/>
    </row>
    <row r="109" spans="1:40">
      <c r="A109" s="453" t="str">
        <f>IF(OR($N$45="Incomplete",$N$45="",$N$45="No Hours?"),"",$AG$45)</f>
        <v/>
      </c>
      <c r="B109" s="453"/>
      <c r="C109" s="453" t="str">
        <f>IF(OR($N$46="Incomplete",$N$46="",$N$46="No Hours?"),"",$AG$46)</f>
        <v/>
      </c>
      <c r="D109" s="453"/>
      <c r="E109" s="226" t="str">
        <f>IF(OR($N$47="Incomplete",$N$47="",$N$47="No Hours?"),"",$AG$47)</f>
        <v/>
      </c>
      <c r="F109" s="226" t="str">
        <f>IF(OR($N$48="Incomplete",$N$48="",$N$48="No Hours?"),"",$AG$48)</f>
        <v/>
      </c>
      <c r="G109" s="453" t="str">
        <f>IF(OR($N$49="Incomplete",$N$49="",$N$49="No Hours?"),"",$AG$49)</f>
        <v/>
      </c>
      <c r="H109" s="453"/>
      <c r="I109" s="453" t="str">
        <f>IF(OR($N$50="Incomplete",$N$50="",$N$50="No Hours?"),"",$AG$50)</f>
        <v/>
      </c>
      <c r="J109" s="453"/>
      <c r="K109" s="453" t="str">
        <f>IF(OR($N$51="Incomplete",$N$51="",$N$51="No Hours?"),"",$AG$51)</f>
        <v/>
      </c>
      <c r="L109" s="453"/>
      <c r="M109" s="453" t="str">
        <f>IF(OR($N$52="Incomplete",$N$52="",$N$52="No Hours?"),"",$AG$52)</f>
        <v/>
      </c>
      <c r="N109" s="453"/>
      <c r="O109" s="144"/>
      <c r="P109" s="230"/>
      <c r="Q109" s="229"/>
      <c r="R109" s="229"/>
      <c r="S109" s="229"/>
      <c r="T109" s="229"/>
      <c r="U109" s="229"/>
      <c r="V109" s="229"/>
      <c r="W109" s="229"/>
      <c r="X109" s="229"/>
      <c r="Y109" s="229"/>
      <c r="Z109" s="229"/>
      <c r="AA109" s="229"/>
      <c r="AB109" s="329"/>
      <c r="AC109" s="329"/>
      <c r="AD109" s="329"/>
      <c r="AE109" s="329"/>
      <c r="AF109" s="329"/>
      <c r="AG109" s="329"/>
      <c r="AH109" s="329"/>
      <c r="AI109" s="329"/>
      <c r="AJ109" s="329"/>
      <c r="AK109" s="329"/>
      <c r="AL109" s="329"/>
      <c r="AM109" s="329"/>
      <c r="AN109" s="329"/>
    </row>
    <row r="110" spans="1:40">
      <c r="A110" s="453" t="str">
        <f>IF(OR($N$45="Incomplete",$N$45="",$N$45="No Hours?"),"",$AE$45)</f>
        <v/>
      </c>
      <c r="B110" s="453"/>
      <c r="C110" s="453" t="str">
        <f>IF(OR($N$46="Incomplete",$N$46="",$N$46="No Hours?"),"",$AE$46)</f>
        <v/>
      </c>
      <c r="D110" s="453"/>
      <c r="E110" s="226" t="str">
        <f>IF(OR($N$47="Incomplete",$N$47="",$N$47="No Hours?"),"",$AE$47)</f>
        <v/>
      </c>
      <c r="F110" s="226" t="str">
        <f>IF(OR($N$48="Incomplete",$N$48="",$N$48="No Hours?"),"",$AE$48)</f>
        <v/>
      </c>
      <c r="G110" s="453" t="str">
        <f>IF(OR($N$49="Incomplete",$N$49="",$N$49="No Hours?"),"",$AE$49)</f>
        <v/>
      </c>
      <c r="H110" s="453"/>
      <c r="I110" s="453" t="str">
        <f>IF(OR($N$50="Incomplete",$N$50="",$N$50="No Hours?"),"",$AE$50)</f>
        <v/>
      </c>
      <c r="J110" s="453"/>
      <c r="K110" s="453" t="str">
        <f>IF(OR($N$51="Incomplete",$N$51="",$N$51="No Hours?"),"",$AE$51)</f>
        <v/>
      </c>
      <c r="L110" s="453"/>
      <c r="M110" s="453" t="str">
        <f>IF(OR($N$52="Incomplete",$N$52="",$N$52="No Hours?"),"",$AE$52)</f>
        <v/>
      </c>
      <c r="N110" s="453"/>
      <c r="O110" s="144"/>
      <c r="P110" s="230"/>
      <c r="Q110" s="229"/>
      <c r="R110" s="229"/>
      <c r="S110" s="229"/>
      <c r="T110" s="229"/>
      <c r="U110" s="229"/>
      <c r="V110" s="229"/>
      <c r="W110" s="229"/>
      <c r="X110" s="229"/>
      <c r="Y110" s="229"/>
      <c r="Z110" s="229"/>
      <c r="AA110" s="229"/>
      <c r="AB110" s="329"/>
      <c r="AC110" s="329"/>
      <c r="AD110" s="329"/>
      <c r="AE110" s="329"/>
      <c r="AF110" s="329"/>
      <c r="AG110" s="329"/>
      <c r="AH110" s="329"/>
      <c r="AI110" s="329"/>
      <c r="AJ110" s="329"/>
      <c r="AK110" s="329"/>
      <c r="AL110" s="329"/>
      <c r="AM110" s="329"/>
      <c r="AN110" s="329"/>
    </row>
    <row r="111" spans="1:40">
      <c r="A111" s="453" t="str">
        <f>IF(OR($N$45="Incomplete",$N$45="",$N$45="No Hours?"),"",$AF$45)</f>
        <v/>
      </c>
      <c r="B111" s="453"/>
      <c r="C111" s="453" t="str">
        <f>IF(OR($N$46="Incomplete",$N$46="",$N$46="No Hours?"),"",$AF$46)</f>
        <v/>
      </c>
      <c r="D111" s="453"/>
      <c r="E111" s="226" t="str">
        <f>IF(OR($N$47="Incomplete",$N$47="",$N$47="No Hours?"),"",$AF$47)</f>
        <v/>
      </c>
      <c r="F111" s="226" t="str">
        <f>IF(OR($N$48="Incomplete",$N$48="",$N$48="No Hours?"),"",$AF$48)</f>
        <v/>
      </c>
      <c r="G111" s="453" t="str">
        <f>IF(OR($N$49="Incomplete",$N$49="",$N$49="No Hours?"),"",$AF$49)</f>
        <v/>
      </c>
      <c r="H111" s="453"/>
      <c r="I111" s="453" t="str">
        <f>IF(OR($N$50="Incomplete",$N$50="",$N$50="No Hours?"),"",$AF$50)</f>
        <v/>
      </c>
      <c r="J111" s="453"/>
      <c r="K111" s="453" t="str">
        <f>IF(OR($N$51="Incomplete",$N$51="",$N$51="No Hours?"),"",$AF$51)</f>
        <v/>
      </c>
      <c r="L111" s="453"/>
      <c r="M111" s="453" t="str">
        <f>IF(OR($N$52="Incomplete",$N$52="",$N$52="No Hours?"),"",$AF$52)</f>
        <v/>
      </c>
      <c r="N111" s="453"/>
      <c r="O111" s="144"/>
      <c r="P111" s="230"/>
      <c r="Q111" s="229"/>
      <c r="R111" s="229"/>
      <c r="S111" s="229"/>
      <c r="T111" s="229"/>
      <c r="U111" s="229"/>
      <c r="V111" s="229"/>
      <c r="W111" s="229"/>
      <c r="X111" s="229"/>
      <c r="Y111" s="229"/>
      <c r="Z111" s="229"/>
      <c r="AA111" s="229"/>
      <c r="AB111" s="329"/>
      <c r="AC111" s="329"/>
      <c r="AD111" s="329"/>
      <c r="AE111" s="329"/>
      <c r="AF111" s="329"/>
      <c r="AG111" s="329"/>
      <c r="AH111" s="329"/>
      <c r="AI111" s="329"/>
      <c r="AJ111" s="329"/>
      <c r="AK111" s="329"/>
      <c r="AL111" s="329"/>
      <c r="AM111" s="329"/>
      <c r="AN111" s="329"/>
    </row>
    <row r="112" spans="1:40">
      <c r="A112" s="453" t="str">
        <f>IF(OR($N$45="Incomplete",$N$45="",$N$45="No Hours?"),"",$AB$45)</f>
        <v/>
      </c>
      <c r="B112" s="453"/>
      <c r="C112" s="453" t="str">
        <f>IF(OR($N$46="Incomplete",$N$46="",$N$46="No Hours?"),"",$AB$46)</f>
        <v/>
      </c>
      <c r="D112" s="453"/>
      <c r="E112" s="231" t="str">
        <f>IF(OR($N$47="Incomplete",$N$47="",$N$47="No Hours?"),"",$AB$47)</f>
        <v/>
      </c>
      <c r="F112" s="231" t="str">
        <f>IF(OR($N$48="Incomplete",$N$48="",$N$48="No Hours?"),"",$AB$48)</f>
        <v/>
      </c>
      <c r="G112" s="455" t="str">
        <f>IF(OR($N$49="Incomplete",$N$49="",$N$49="No Hours?"),"",$AB$49)</f>
        <v/>
      </c>
      <c r="H112" s="456"/>
      <c r="I112" s="455" t="str">
        <f>IF(OR($N$50="Incomplete",$N$50="",$N$50="No Hours?"),"",$AB$50)</f>
        <v/>
      </c>
      <c r="J112" s="456"/>
      <c r="K112" s="455" t="str">
        <f>IF(OR($N$51="Incomplete",$N$51="",$N$51="No Hours?"),"",$AB$51)</f>
        <v/>
      </c>
      <c r="L112" s="456"/>
      <c r="M112" s="455" t="str">
        <f>IF(OR($N$52="Incomplete",$N$52="",$N$52="No Hours?"),"",$AB$52)</f>
        <v/>
      </c>
      <c r="N112" s="456"/>
      <c r="O112" s="144"/>
      <c r="P112" s="230"/>
      <c r="Q112" s="229"/>
      <c r="R112" s="229"/>
      <c r="S112" s="229"/>
      <c r="T112" s="229"/>
      <c r="U112" s="229"/>
      <c r="V112" s="229"/>
      <c r="W112" s="229"/>
      <c r="X112" s="229"/>
      <c r="Y112" s="229"/>
      <c r="Z112" s="229"/>
      <c r="AA112" s="229"/>
      <c r="AB112" s="329"/>
      <c r="AC112" s="329"/>
      <c r="AD112" s="329"/>
      <c r="AE112" s="329"/>
      <c r="AF112" s="329"/>
      <c r="AG112" s="329"/>
      <c r="AH112" s="329"/>
      <c r="AI112" s="329"/>
      <c r="AJ112" s="329"/>
      <c r="AK112" s="329"/>
      <c r="AL112" s="329"/>
      <c r="AM112" s="329"/>
      <c r="AN112" s="329"/>
    </row>
    <row r="113" spans="1:40">
      <c r="A113" s="457" t="str">
        <f>IF(OR($N$45="Incomplete",$N$45="",$N$45="No Hours?"),"",$AD$45)</f>
        <v/>
      </c>
      <c r="B113" s="457"/>
      <c r="C113" s="459" t="str">
        <f>IF(OR($N$46="Incomplete",$N$46="",$N$46="No Hours?"),"",$AD$46)</f>
        <v/>
      </c>
      <c r="D113" s="459"/>
      <c r="E113" s="231" t="str">
        <f>IF(OR($N$47="Incomplete",$N$47="",$N$47="No Hours?"),"",$AD$47)</f>
        <v/>
      </c>
      <c r="F113" s="231" t="str">
        <f>IF(OR($N$48="Incomplete",$N$48="",$N$48="No Hours?"),"",$AD$48)</f>
        <v/>
      </c>
      <c r="G113" s="457" t="str">
        <f>IF(OR($N$49="Incomplete",$N$49="",$N$49="No Hours?"),"",$AD$49)</f>
        <v/>
      </c>
      <c r="H113" s="457"/>
      <c r="I113" s="457" t="str">
        <f>IF(OR($N$50="Incomplete",$N$50="",$N$50="No Hours?"),"",$AD$50)</f>
        <v/>
      </c>
      <c r="J113" s="457"/>
      <c r="K113" s="457" t="str">
        <f>IF(OR($N$51="Incomplete",$N$51="",$N$51="No Hours?"),"",$AD$51)</f>
        <v/>
      </c>
      <c r="L113" s="457"/>
      <c r="M113" s="457" t="str">
        <f>IF(OR($N$52="Incomplete",$N$52="",$N$52="No Hours?"),"",$AD$52)</f>
        <v/>
      </c>
      <c r="N113" s="457"/>
      <c r="O113" s="144"/>
      <c r="P113" s="230"/>
      <c r="Q113" s="229"/>
      <c r="R113" s="229"/>
      <c r="S113" s="229"/>
      <c r="T113" s="229"/>
      <c r="U113" s="229"/>
      <c r="V113" s="229"/>
      <c r="W113" s="229"/>
      <c r="X113" s="229"/>
      <c r="Y113" s="229"/>
      <c r="Z113" s="229"/>
      <c r="AA113" s="229"/>
      <c r="AB113" s="329"/>
      <c r="AC113" s="329"/>
      <c r="AD113" s="329"/>
      <c r="AE113" s="329"/>
      <c r="AF113" s="329"/>
      <c r="AG113" s="329"/>
      <c r="AH113" s="329"/>
      <c r="AI113" s="329"/>
      <c r="AJ113" s="329"/>
      <c r="AK113" s="329"/>
      <c r="AL113" s="329"/>
      <c r="AM113" s="329"/>
      <c r="AN113" s="329"/>
    </row>
    <row r="114" spans="1:40">
      <c r="A114" s="453" t="str">
        <f>IF(OR($N$45="Incomplete",$N$45="",$N$45="No Hours?"),"",$AC$45)</f>
        <v/>
      </c>
      <c r="B114" s="453"/>
      <c r="C114" s="453" t="str">
        <f>IF(OR($N$46="Incomplete",$N$46="",$N$46="No Hours?"),"",$AC$46)</f>
        <v/>
      </c>
      <c r="D114" s="453"/>
      <c r="E114" s="226" t="str">
        <f>IF(OR($N$47="Incomplete",$N$47="",$N$47="No Hours?"),"",$AC$47)</f>
        <v/>
      </c>
      <c r="F114" s="226" t="str">
        <f>IF(OR($N$48="Incomplete",$N$48="",$N$48="No Hours?"),"",$AC$48)</f>
        <v/>
      </c>
      <c r="G114" s="453" t="str">
        <f>IF(OR($N$49="Incomplete",$N$49="",$N$49="No Hours?"),"",$AC$49)</f>
        <v/>
      </c>
      <c r="H114" s="453"/>
      <c r="I114" s="453" t="str">
        <f>IF(OR($N$50="Incomplete",$N$50="",$N$50="No Hours?"),"",$AC$50)</f>
        <v/>
      </c>
      <c r="J114" s="453"/>
      <c r="K114" s="453" t="str">
        <f>IF(OR($N$51="Incomplete",$N$51="",$N$51="No Hours?"),"",$AC$51)</f>
        <v/>
      </c>
      <c r="L114" s="453"/>
      <c r="M114" s="453" t="str">
        <f>IF(OR($N$52="Incomplete",$N$52="",$N$52="No Hours?"),"",$AC$52)</f>
        <v/>
      </c>
      <c r="N114" s="453"/>
      <c r="O114" s="148"/>
      <c r="P114" s="230"/>
      <c r="Q114" s="229"/>
      <c r="R114" s="229"/>
      <c r="S114" s="229"/>
      <c r="T114" s="229"/>
      <c r="U114" s="229"/>
      <c r="V114" s="229"/>
      <c r="W114" s="229"/>
      <c r="X114" s="229"/>
      <c r="Y114" s="229"/>
      <c r="Z114" s="229"/>
      <c r="AA114" s="229"/>
      <c r="AB114" s="148"/>
      <c r="AC114" s="148"/>
      <c r="AD114" s="148"/>
      <c r="AE114" s="148"/>
      <c r="AF114" s="148"/>
      <c r="AG114" s="148"/>
      <c r="AH114" s="148"/>
      <c r="AI114" s="148"/>
      <c r="AJ114" s="148"/>
      <c r="AK114" s="148"/>
      <c r="AL114" s="148"/>
      <c r="AM114" s="148"/>
      <c r="AN114" s="148"/>
    </row>
    <row r="115" spans="1:40">
      <c r="A115" s="457" t="str">
        <f>IF(OR($N$45="Incomplete",$N$45="",$N$45="No Hours?"),"",$AH$45)</f>
        <v/>
      </c>
      <c r="B115" s="457"/>
      <c r="C115" s="457" t="str">
        <f>IF(OR($N$46="Incomplete",$N$46="",$N$46="No Hours?"),"",$AH$46)</f>
        <v/>
      </c>
      <c r="D115" s="457"/>
      <c r="E115" s="231" t="str">
        <f>IF(OR($N$47="Incomplete",$N$47="",$N$47="No Hours?"),"",$AH$47)</f>
        <v/>
      </c>
      <c r="F115" s="231" t="str">
        <f>IF(OR($N$48="Incomplete",$N$48="",$N$48="No Hours?"),"",$AH$48)</f>
        <v/>
      </c>
      <c r="G115" s="457" t="str">
        <f>IF(OR($N$49="Incomplete",$N$49="",$N$49="No Hours?"),"",$AH$49)</f>
        <v/>
      </c>
      <c r="H115" s="457"/>
      <c r="I115" s="457" t="str">
        <f>IF(OR($N$50="Incomplete",$N$50="",$N$50="No Hours?"),"",$AH$50)</f>
        <v/>
      </c>
      <c r="J115" s="457"/>
      <c r="K115" s="457" t="str">
        <f>IF(OR($N$51="Incomplete",$N$51="",$N$51="No Hours?"),"",$AH$51)</f>
        <v/>
      </c>
      <c r="L115" s="457"/>
      <c r="M115" s="457" t="str">
        <f>IF(OR($N$52="Incomplete",$N$52="",$N$52="No Hours?"),"",$AH$52)</f>
        <v/>
      </c>
      <c r="N115" s="457"/>
      <c r="O115" s="148"/>
      <c r="Q115" s="148"/>
      <c r="R115" s="148"/>
      <c r="S115" s="148"/>
      <c r="T115" s="148"/>
      <c r="U115" s="148"/>
      <c r="V115" s="148"/>
      <c r="W115" s="148"/>
      <c r="X115" s="148"/>
      <c r="Y115" s="148"/>
      <c r="Z115" s="148"/>
      <c r="AA115" s="148"/>
      <c r="AB115" s="148"/>
      <c r="AC115" s="148"/>
      <c r="AD115" s="148"/>
      <c r="AE115" s="148"/>
      <c r="AF115" s="148"/>
      <c r="AG115" s="148"/>
      <c r="AH115" s="148"/>
      <c r="AI115" s="148"/>
      <c r="AJ115" s="148"/>
      <c r="AK115" s="148"/>
      <c r="AL115" s="148"/>
      <c r="AM115" s="148"/>
      <c r="AN115" s="148"/>
    </row>
    <row r="116" spans="1:40">
      <c r="A116" s="453" t="str">
        <f>IF(OR($N$45="Incomplete",$N$45="",$N$45="No Hours?"),"",$AI$45)</f>
        <v/>
      </c>
      <c r="B116" s="453"/>
      <c r="C116" s="453" t="str">
        <f>IF(OR($N$46="Incomplete",$N$46="",$N$46="No Hours?"),"",$AI$46)</f>
        <v/>
      </c>
      <c r="D116" s="453"/>
      <c r="E116" s="226" t="str">
        <f>IF(OR($N$47="Incomplete",$N$47="",$N$47="No Hours?"),"",$AI$47)</f>
        <v/>
      </c>
      <c r="F116" s="226" t="str">
        <f>IF(OR($N$48="Incomplete",$N$48="",$N$48="No Hours?"),"",$AI$48)</f>
        <v/>
      </c>
      <c r="G116" s="453" t="str">
        <f>IF(OR($N$49="Incomplete",$N$49="",$N$49="No Hours?"),"",$AI$49)</f>
        <v/>
      </c>
      <c r="H116" s="453"/>
      <c r="I116" s="453" t="str">
        <f>IF(OR($N$50="Incomplete",$N$50="",$N$50="No Hours?"),"",$AI$50)</f>
        <v/>
      </c>
      <c r="J116" s="453"/>
      <c r="K116" s="453" t="str">
        <f>IF(OR($N$51="Incomplete",$N$51="",$N$51="No Hours?"),"",$AI$51)</f>
        <v/>
      </c>
      <c r="L116" s="453"/>
      <c r="M116" s="453" t="str">
        <f>IF(OR($N$52="Incomplete",$N$52="",$N$52="No Hours?"),"",$AI$52)</f>
        <v/>
      </c>
      <c r="N116" s="453"/>
      <c r="O116" s="148"/>
      <c r="Q116" s="148"/>
      <c r="R116" s="148"/>
      <c r="S116" s="148"/>
      <c r="T116" s="148"/>
      <c r="U116" s="148"/>
      <c r="V116" s="148"/>
      <c r="W116" s="148"/>
      <c r="X116" s="148"/>
      <c r="Y116" s="148"/>
      <c r="Z116" s="148"/>
      <c r="AA116" s="148"/>
      <c r="AB116" s="148"/>
      <c r="AC116" s="148"/>
      <c r="AD116" s="148"/>
      <c r="AE116" s="148"/>
      <c r="AF116" s="148"/>
      <c r="AG116" s="148"/>
      <c r="AH116" s="148"/>
      <c r="AI116" s="148"/>
      <c r="AJ116" s="148"/>
      <c r="AK116" s="148"/>
      <c r="AL116" s="148"/>
      <c r="AM116" s="148"/>
      <c r="AN116" s="148"/>
    </row>
    <row r="117" spans="1:40">
      <c r="A117" s="453" t="str">
        <f>IF(OR($N$45="Incomplete",$N$45="",$N$45="No Hours?"),"",$AA$45+1)</f>
        <v/>
      </c>
      <c r="B117" s="453"/>
      <c r="C117" s="453" t="str">
        <f>IF(OR($N$46="Incomplete",$N$46="",$N$46="No Hours?"),"",$AA$46+1)</f>
        <v/>
      </c>
      <c r="D117" s="453"/>
      <c r="E117" s="226" t="str">
        <f>IF(OR($N$47="Incomplete",$N$47="",$N$47="No Hours?"),"",$AA$47+1)</f>
        <v/>
      </c>
      <c r="F117" s="226" t="str">
        <f>IF(OR($N$48="Incomplete",$N$48="",$N$48="No Hours?"),"",$AA$48+1)</f>
        <v/>
      </c>
      <c r="G117" s="453" t="str">
        <f>IF(OR($N$49="Incomplete",$N$49="",$N$49="No Hours?"),"",$AA$49+1)</f>
        <v/>
      </c>
      <c r="H117" s="453"/>
      <c r="I117" s="453" t="str">
        <f>IF(OR($N$50="Incomplete",$N$50="",$N$50="No Hours?"),"",$AA$50+1)</f>
        <v/>
      </c>
      <c r="J117" s="453"/>
      <c r="K117" s="453" t="str">
        <f>IF(OR($N$51="Incomplete",$N$51="",$N$51="No Hours?"),"",$AA$51+1)</f>
        <v/>
      </c>
      <c r="L117" s="453"/>
      <c r="M117" s="453" t="str">
        <f>IF(OR($N$52="Incomplete",$N$52="",$N$52="No Hours?"),"",$AA$52+1)</f>
        <v/>
      </c>
      <c r="N117" s="453"/>
      <c r="O117" s="148"/>
      <c r="Q117" s="148"/>
      <c r="R117" s="148"/>
      <c r="S117" s="148"/>
      <c r="T117" s="148"/>
      <c r="U117" s="148"/>
      <c r="V117" s="148"/>
      <c r="W117" s="148"/>
      <c r="X117" s="148"/>
      <c r="Y117" s="148"/>
      <c r="Z117" s="148"/>
      <c r="AA117" s="148"/>
      <c r="AB117" s="148"/>
      <c r="AC117" s="148"/>
      <c r="AD117" s="148"/>
      <c r="AE117" s="148"/>
      <c r="AF117" s="148"/>
      <c r="AG117" s="148"/>
      <c r="AH117" s="148"/>
      <c r="AI117" s="148"/>
      <c r="AJ117" s="148"/>
      <c r="AK117" s="148"/>
      <c r="AL117" s="148"/>
      <c r="AM117" s="148"/>
      <c r="AN117" s="148"/>
    </row>
    <row r="118" spans="1:40">
      <c r="A118" s="451" t="str">
        <f>IF(OR($N$45="Incomplete",$N$45="",$N$45="No Hours?"),"",$T$45)</f>
        <v/>
      </c>
      <c r="B118" s="452"/>
      <c r="C118" s="451" t="str">
        <f>IF(OR($N$46="Incomplete",$N$46="",$N$46="No Hours?"),"",$T$46)</f>
        <v/>
      </c>
      <c r="D118" s="452"/>
      <c r="E118" s="402" t="str">
        <f>IF(OR($N$47="Incomplete",$N$47="",$N$47="No Hours?"),"",$T$47)</f>
        <v/>
      </c>
      <c r="F118" s="402" t="str">
        <f>IF(OR($N$48="Incomplete",$N$48="",$N$48="No Hours?"),"",$T$48)</f>
        <v/>
      </c>
      <c r="G118" s="451" t="str">
        <f>IF(OR($N$49="Incomplete",$N$49="",$N$49="No Hours?"),"",$T$49)</f>
        <v/>
      </c>
      <c r="H118" s="452"/>
      <c r="I118" s="451" t="str">
        <f>IF(OR($N$50="Incomplete",$N$50="",$N$50="No Hours?"),"",$T$50)</f>
        <v/>
      </c>
      <c r="J118" s="452"/>
      <c r="K118" s="451" t="str">
        <f>IF(OR($N$51="Incomplete",$N$51="",$N$51="No Hours?"),"",$T$51)</f>
        <v/>
      </c>
      <c r="L118" s="452"/>
      <c r="M118" s="451" t="str">
        <f>IF(OR($N$52="Incomplete",$N$52="",$N$52="No Hours?"),"",$T$52)</f>
        <v/>
      </c>
      <c r="N118" s="452"/>
      <c r="O118" s="148"/>
      <c r="Q118" s="148"/>
      <c r="R118" s="148"/>
      <c r="S118" s="148"/>
      <c r="T118" s="148"/>
      <c r="U118" s="148"/>
      <c r="V118" s="148"/>
      <c r="W118" s="148"/>
      <c r="X118" s="148"/>
      <c r="Y118" s="148"/>
      <c r="Z118" s="148"/>
      <c r="AA118" s="148"/>
      <c r="AB118" s="148"/>
      <c r="AC118" s="148"/>
      <c r="AD118" s="148"/>
      <c r="AE118" s="148"/>
      <c r="AF118" s="148"/>
      <c r="AG118" s="148"/>
      <c r="AH118" s="148"/>
      <c r="AI118" s="148"/>
      <c r="AJ118" s="148"/>
      <c r="AK118" s="148"/>
      <c r="AL118" s="148"/>
      <c r="AM118" s="148"/>
      <c r="AN118" s="148"/>
    </row>
    <row r="119" spans="1:40">
      <c r="A119" s="453" t="str">
        <f>IF(OR($N$45="Incomplete",$N$45="",$N$45="No Hours?"),"",$AJ$45)</f>
        <v/>
      </c>
      <c r="B119" s="453"/>
      <c r="C119" s="453" t="str">
        <f>IF(OR($N$46="Incomplete",$N$46="",$N$46="No Hours?"),"",$AJ$46)</f>
        <v/>
      </c>
      <c r="D119" s="453"/>
      <c r="E119" s="226" t="str">
        <f>IF(OR($N$47="Incomplete",$N$47="",$N$47="No Hours?"),"",$AJ$47)</f>
        <v/>
      </c>
      <c r="F119" s="226" t="str">
        <f>IF(OR($N$48="Incomplete",$N$48="",$N$48="No Hours?"),"",$AJ$48)</f>
        <v/>
      </c>
      <c r="G119" s="453" t="str">
        <f>IF(OR($N$49="Incomplete",$N$49="",$N$49="No Hours?"),"",$AJ$49)</f>
        <v/>
      </c>
      <c r="H119" s="453"/>
      <c r="I119" s="453" t="str">
        <f>IF(OR($N$50="Incomplete",$N$50="",$N$50="No Hours?"),"",$AJ$50)</f>
        <v/>
      </c>
      <c r="J119" s="453"/>
      <c r="K119" s="453" t="str">
        <f>IF(OR($N$51="Incomplete",$N$51="",$N$51="No Hours?"),"",$AJ$51)</f>
        <v/>
      </c>
      <c r="L119" s="453"/>
      <c r="M119" s="453" t="str">
        <f>IF(OR($N$52="Incomplete",$N$52="",$N$52="No Hours?"),"",$AJ$52)</f>
        <v/>
      </c>
      <c r="N119" s="453"/>
      <c r="O119" s="148"/>
      <c r="Q119" s="148"/>
      <c r="R119" s="148"/>
      <c r="S119" s="148"/>
      <c r="T119" s="148"/>
      <c r="U119" s="148"/>
      <c r="V119" s="148"/>
      <c r="W119" s="148"/>
      <c r="X119" s="148"/>
      <c r="Y119" s="148"/>
      <c r="Z119" s="148"/>
      <c r="AA119" s="148"/>
      <c r="AB119" s="148"/>
      <c r="AC119" s="148"/>
      <c r="AD119" s="148"/>
      <c r="AE119" s="148"/>
      <c r="AF119" s="148"/>
      <c r="AG119" s="148"/>
      <c r="AH119" s="148"/>
      <c r="AI119" s="148"/>
      <c r="AJ119" s="148"/>
      <c r="AK119" s="148"/>
      <c r="AL119" s="148"/>
      <c r="AM119" s="148"/>
      <c r="AN119" s="148"/>
    </row>
    <row r="120" spans="1:40">
      <c r="A120" s="453" t="str">
        <f>IF(OR($N$45="Incomplete",$N$45="",$N$45="No Hours?"),"",$AO$45)</f>
        <v/>
      </c>
      <c r="B120" s="453"/>
      <c r="C120" s="453" t="str">
        <f>IF(OR($N$46="Incomplete",$N$46="",$N$46="No Hours?"),"",$AO$46)</f>
        <v/>
      </c>
      <c r="D120" s="453"/>
      <c r="E120" s="226" t="str">
        <f>IF(OR($N$47="Incomplete",$N$47="",$N$47="No Hours?"),"",$AO$47)</f>
        <v/>
      </c>
      <c r="F120" s="226" t="str">
        <f>IF(OR($N$48="Incomplete",$N$48="",$N$48="No Hours?"),"",$AO$48)</f>
        <v/>
      </c>
      <c r="G120" s="453" t="str">
        <f>IF(OR($N$49="Incomplete",$N$49="",$N$49="No Hours?"),"",$AO$49)</f>
        <v/>
      </c>
      <c r="H120" s="453"/>
      <c r="I120" s="453" t="str">
        <f>IF(OR($N$50="Incomplete",$N$50="",$N$50="No Hours?"),"",$AO$50)</f>
        <v/>
      </c>
      <c r="J120" s="453"/>
      <c r="K120" s="453" t="str">
        <f>IF(OR($N$51="Incomplete",$N$51="",$N$51="No Hours?"),"",$AO$51)</f>
        <v/>
      </c>
      <c r="L120" s="453"/>
      <c r="M120" s="453" t="str">
        <f>IF(OR($N$52="Incomplete",$N$52="",$N$52="No Hours?"),"",$AO$52)</f>
        <v/>
      </c>
      <c r="N120" s="453"/>
      <c r="O120" s="148"/>
      <c r="Q120" s="148"/>
      <c r="R120" s="148"/>
      <c r="S120" s="148"/>
      <c r="T120" s="148"/>
      <c r="U120" s="148"/>
      <c r="V120" s="148"/>
      <c r="W120" s="148"/>
      <c r="X120" s="148"/>
      <c r="Y120" s="148"/>
      <c r="Z120" s="148"/>
      <c r="AA120" s="148"/>
      <c r="AB120" s="148"/>
      <c r="AC120" s="148"/>
      <c r="AD120" s="148"/>
      <c r="AE120" s="148"/>
      <c r="AF120" s="148"/>
      <c r="AG120" s="148"/>
      <c r="AH120" s="148"/>
      <c r="AI120" s="148"/>
      <c r="AJ120" s="148"/>
      <c r="AK120" s="148"/>
      <c r="AL120" s="148"/>
      <c r="AM120" s="148"/>
      <c r="AN120" s="148"/>
    </row>
    <row r="121" spans="1:40">
      <c r="A121" s="458"/>
      <c r="B121" s="458"/>
      <c r="C121" s="224"/>
      <c r="D121" s="224"/>
      <c r="E121" s="224"/>
      <c r="F121" s="224"/>
      <c r="G121" s="224"/>
      <c r="H121" s="224"/>
      <c r="I121" s="225"/>
      <c r="J121" s="225"/>
      <c r="K121" s="225"/>
      <c r="L121" s="225"/>
      <c r="M121" s="225"/>
      <c r="N121" s="225"/>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c r="AK121" s="148"/>
      <c r="AL121" s="148"/>
      <c r="AM121" s="148"/>
      <c r="AN121" s="148"/>
    </row>
    <row r="122" spans="1:40">
      <c r="A122" s="449" t="str">
        <f>CONCATENATE(ROW($A$53)-37," - Row ",ROW($A$53)," ")</f>
        <v xml:space="preserve">16 - Row 53 </v>
      </c>
      <c r="B122" s="450"/>
      <c r="C122" s="449" t="str">
        <f>CONCATENATE(ROW($A$54)-37," - Row ",ROW($A$54)," ")</f>
        <v xml:space="preserve">17 - Row 54 </v>
      </c>
      <c r="D122" s="450"/>
      <c r="E122" s="233" t="str">
        <f>CONCATENATE(ROW($A$55)-37," - Row ",ROW($A$55)," ")</f>
        <v xml:space="preserve">18 - Row 55 </v>
      </c>
      <c r="F122" s="112"/>
      <c r="G122" s="112"/>
      <c r="H122" s="112"/>
      <c r="I122" s="113"/>
      <c r="J122" s="113"/>
      <c r="K122" s="113"/>
      <c r="L122" s="113"/>
      <c r="M122" s="113"/>
      <c r="N122" s="113"/>
      <c r="O122" s="148"/>
      <c r="P122" s="148"/>
      <c r="Q122" s="148"/>
      <c r="R122" s="148"/>
      <c r="S122" s="148"/>
      <c r="T122" s="148"/>
      <c r="U122" s="148"/>
      <c r="V122" s="148"/>
      <c r="W122" s="148"/>
      <c r="X122" s="148"/>
      <c r="Y122" s="148"/>
      <c r="Z122" s="148"/>
      <c r="AA122" s="148"/>
      <c r="AB122" s="148"/>
      <c r="AC122" s="148"/>
      <c r="AD122" s="148"/>
      <c r="AE122" s="148"/>
      <c r="AF122" s="148"/>
      <c r="AG122" s="148"/>
      <c r="AH122" s="148"/>
      <c r="AI122" s="148"/>
      <c r="AJ122" s="148"/>
      <c r="AK122" s="148"/>
      <c r="AL122" s="148"/>
      <c r="AM122" s="148"/>
      <c r="AN122" s="148"/>
    </row>
    <row r="123" spans="1:40">
      <c r="A123" s="447" t="str">
        <f>IF(OR($N$53="Incomplete",$N$53="",$N$53="No Hours?"),"",$AG$53)</f>
        <v/>
      </c>
      <c r="B123" s="448"/>
      <c r="C123" s="447" t="str">
        <f>IF(OR($N$54="Incomplete",$N$54="",$N$54="No Hours?"),"",$AG$54)</f>
        <v/>
      </c>
      <c r="D123" s="448"/>
      <c r="E123" s="226" t="str">
        <f>IF(OR($N$55="Incomplete",$N$55="",$N$55="No Hours?"),"",$AG$55)</f>
        <v/>
      </c>
      <c r="F123" s="112"/>
      <c r="G123" s="112"/>
      <c r="H123" s="112"/>
      <c r="I123" s="115"/>
      <c r="J123" s="115"/>
      <c r="K123" s="115"/>
      <c r="L123" s="115"/>
      <c r="M123" s="115"/>
      <c r="N123" s="115"/>
      <c r="O123" s="323"/>
      <c r="P123" s="323"/>
      <c r="Q123" s="323"/>
      <c r="R123" s="323"/>
      <c r="S123" s="323"/>
      <c r="T123" s="323"/>
      <c r="U123" s="323"/>
      <c r="V123" s="323"/>
      <c r="W123" s="323"/>
      <c r="X123" s="323"/>
      <c r="Y123" s="323"/>
      <c r="Z123" s="323"/>
      <c r="AA123" s="323"/>
      <c r="AB123" s="323"/>
      <c r="AC123" s="323"/>
      <c r="AD123" s="323"/>
      <c r="AE123" s="323"/>
      <c r="AF123" s="323"/>
      <c r="AG123" s="323"/>
      <c r="AH123" s="323"/>
      <c r="AI123" s="323"/>
      <c r="AJ123" s="323"/>
      <c r="AK123" s="323"/>
      <c r="AL123" s="323"/>
      <c r="AM123" s="323"/>
      <c r="AN123" s="323"/>
    </row>
    <row r="124" spans="1:40">
      <c r="A124" s="447" t="str">
        <f>IF(OR($N$53="Incomplete",$N$53="",$N$53="No Hours?"),"",$AE$53)</f>
        <v/>
      </c>
      <c r="B124" s="448"/>
      <c r="C124" s="447" t="str">
        <f>IF(OR($N$54="Incomplete",$N$54="",$N$54="No Hours?"),"",$AE$54)</f>
        <v/>
      </c>
      <c r="D124" s="448"/>
      <c r="E124" s="226" t="str">
        <f>IF(OR($N$55="Incomplete",$N$55="",$N$55="No Hours?"),"",$AE$55)</f>
        <v/>
      </c>
      <c r="F124" s="112"/>
      <c r="G124" s="112"/>
      <c r="H124" s="112"/>
      <c r="I124" s="115"/>
      <c r="J124" s="115"/>
      <c r="K124" s="115"/>
      <c r="L124" s="115"/>
      <c r="M124" s="115"/>
      <c r="N124" s="115"/>
      <c r="O124" s="323"/>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row>
    <row r="125" spans="1:40">
      <c r="A125" s="447" t="str">
        <f>IF(OR($N$53="Incomplete",$N$53="",$N$53="No Hours?"),"",$AF$53)</f>
        <v/>
      </c>
      <c r="B125" s="448"/>
      <c r="C125" s="447" t="str">
        <f>IF(OR($N$54="Incomplete",$N$54="",$N$54="No Hours?"),"",$AF$54)</f>
        <v/>
      </c>
      <c r="D125" s="448"/>
      <c r="E125" s="226" t="str">
        <f>IF(OR($N$55="Incomplete",$N$55="",$N$55="No Hours?"),"",$AF$55)</f>
        <v/>
      </c>
      <c r="F125" s="117"/>
      <c r="G125" s="116"/>
      <c r="H125" s="116"/>
      <c r="I125" s="118"/>
      <c r="J125" s="118"/>
      <c r="K125" s="118"/>
      <c r="L125" s="118"/>
      <c r="M125" s="118"/>
      <c r="N125" s="118"/>
      <c r="O125" s="298"/>
      <c r="P125" s="298"/>
      <c r="Q125" s="298"/>
      <c r="R125" s="298"/>
      <c r="S125" s="298"/>
      <c r="T125" s="298"/>
      <c r="U125" s="298"/>
      <c r="V125" s="298"/>
      <c r="W125" s="298"/>
      <c r="X125" s="339" t="s">
        <v>168</v>
      </c>
      <c r="Y125" s="298"/>
      <c r="Z125" s="298"/>
      <c r="AA125" s="298"/>
      <c r="AB125" s="298"/>
      <c r="AC125" s="298"/>
      <c r="AD125" s="298"/>
      <c r="AE125" s="298"/>
      <c r="AF125" s="298"/>
      <c r="AG125" s="298"/>
      <c r="AH125" s="298"/>
      <c r="AI125" s="298"/>
      <c r="AJ125" s="298"/>
      <c r="AK125" s="298"/>
      <c r="AL125" s="298"/>
      <c r="AM125" s="298"/>
      <c r="AN125" s="298"/>
    </row>
    <row r="126" spans="1:40">
      <c r="A126" s="447" t="str">
        <f>IF(OR($N$53="Incomplete",$N$53="",$N$53="No Hours?"),"",$AB$53)</f>
        <v/>
      </c>
      <c r="B126" s="448"/>
      <c r="C126" s="447" t="str">
        <f>IF(OR($N$54="Incomplete",$N$54="",$N$54="No Hours?"),"",$AB$54)</f>
        <v/>
      </c>
      <c r="D126" s="448"/>
      <c r="E126" s="226" t="str">
        <f>IF(OR($N$55="Incomplete",$N$55="",$N$55="No Hours?"),"",$AB$55)</f>
        <v/>
      </c>
      <c r="F126" s="236"/>
      <c r="G126" s="119"/>
      <c r="H126" s="119"/>
      <c r="I126" s="119"/>
      <c r="J126" s="119"/>
      <c r="K126" s="119"/>
      <c r="L126" s="119"/>
      <c r="M126" s="119"/>
      <c r="N126" s="119"/>
      <c r="O126" s="340"/>
      <c r="P126" s="148"/>
      <c r="Q126" s="148"/>
      <c r="R126" s="148"/>
      <c r="S126" s="148"/>
      <c r="T126" s="148"/>
      <c r="U126" s="148"/>
      <c r="V126" s="148"/>
      <c r="W126" s="148"/>
      <c r="X126" s="341" t="s">
        <v>167</v>
      </c>
      <c r="Y126" s="148"/>
      <c r="Z126" s="148"/>
      <c r="AA126" s="148"/>
      <c r="AB126" s="148"/>
      <c r="AC126" s="148"/>
      <c r="AD126" s="148"/>
      <c r="AE126" s="148"/>
      <c r="AF126" s="148"/>
      <c r="AG126" s="148"/>
      <c r="AH126" s="148"/>
      <c r="AI126" s="148"/>
      <c r="AJ126" s="148"/>
      <c r="AK126" s="148"/>
      <c r="AL126" s="148"/>
      <c r="AM126" s="148"/>
      <c r="AN126" s="148"/>
    </row>
    <row r="127" spans="1:40">
      <c r="A127" s="447" t="str">
        <f>IF(OR($N$53="Incomplete",$N$53="",$N$53="No Hours?"),"",$AD$53)</f>
        <v/>
      </c>
      <c r="B127" s="448"/>
      <c r="C127" s="447" t="str">
        <f>IF(OR($N$54="Incomplete",$N$54="",$N$54="No Hours?"),"",$AD$54)</f>
        <v/>
      </c>
      <c r="D127" s="448"/>
      <c r="E127" s="226" t="str">
        <f>IF(OR($N$55="Incomplete",$N$55="",$N$55="No Hours?"),"",$AD$55)</f>
        <v/>
      </c>
      <c r="F127" s="112"/>
      <c r="G127" s="112"/>
      <c r="H127" s="112"/>
      <c r="I127" s="113"/>
      <c r="J127" s="113"/>
      <c r="K127" s="113"/>
      <c r="L127" s="113"/>
      <c r="M127" s="113"/>
      <c r="N127" s="113"/>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c r="AK127" s="148"/>
      <c r="AL127" s="148"/>
      <c r="AM127" s="148"/>
      <c r="AN127" s="148"/>
    </row>
    <row r="128" spans="1:40">
      <c r="A128" s="447" t="str">
        <f>IF(OR($N$53="Incomplete",$N$53="",$N$53="No Hours?"),"",$AC$53)</f>
        <v/>
      </c>
      <c r="B128" s="448"/>
      <c r="C128" s="447" t="str">
        <f>IF(OR($N$54="Incomplete",$N$54="",$N$54="No Hours?"),"",$AC$54)</f>
        <v/>
      </c>
      <c r="D128" s="448"/>
      <c r="E128" s="226" t="str">
        <f>IF(OR($N$55="Incomplete",$N$55="",$N$55="No Hours?"),"",$AC$55)</f>
        <v/>
      </c>
      <c r="F128" s="121"/>
      <c r="G128" s="120"/>
      <c r="H128" s="120"/>
      <c r="I128" s="120"/>
      <c r="J128" s="120"/>
      <c r="K128" s="120"/>
      <c r="L128" s="120"/>
      <c r="M128" s="120"/>
      <c r="N128" s="120"/>
      <c r="O128" s="222"/>
      <c r="P128" s="222"/>
      <c r="Q128" s="222"/>
      <c r="R128" s="222"/>
      <c r="S128" s="222"/>
      <c r="T128" s="222"/>
      <c r="U128" s="222"/>
      <c r="V128" s="222"/>
      <c r="W128" s="222"/>
      <c r="X128" s="222"/>
      <c r="Y128" s="222"/>
      <c r="Z128" s="222"/>
      <c r="AA128" s="222"/>
      <c r="AB128" s="222"/>
      <c r="AC128" s="222"/>
      <c r="AD128" s="222"/>
      <c r="AE128" s="222"/>
      <c r="AF128" s="222"/>
      <c r="AG128" s="222"/>
      <c r="AH128" s="222"/>
      <c r="AI128" s="222"/>
      <c r="AJ128" s="222"/>
      <c r="AK128" s="222"/>
      <c r="AL128" s="222"/>
      <c r="AM128" s="222"/>
      <c r="AN128" s="222"/>
    </row>
    <row r="129" spans="1:46">
      <c r="A129" s="447" t="str">
        <f>IF(OR($N$53="Incomplete",$N$53="",$N$53="No Hours?"),"",$AH$53)</f>
        <v/>
      </c>
      <c r="B129" s="448"/>
      <c r="C129" s="447" t="str">
        <f>IF(OR($N$54="Incomplete",$N$54="",$N$54="No Hours?"),"",$AH$54)</f>
        <v/>
      </c>
      <c r="D129" s="448"/>
      <c r="E129" s="226" t="str">
        <f>IF(OR($N$55="Incomplete",$N$55="",$N$55="No Hours?"),"",$AH$55)</f>
        <v/>
      </c>
      <c r="F129" s="112"/>
      <c r="G129" s="112"/>
      <c r="H129" s="112"/>
      <c r="I129" s="114"/>
      <c r="J129" s="114"/>
      <c r="K129" s="114"/>
      <c r="L129" s="114"/>
      <c r="M129" s="114"/>
      <c r="N129" s="114"/>
      <c r="O129" s="342"/>
      <c r="P129" s="342"/>
      <c r="Q129" s="342"/>
      <c r="AE129" s="342"/>
      <c r="AM129" s="296"/>
    </row>
    <row r="130" spans="1:46">
      <c r="A130" s="447" t="str">
        <f>IF(OR($N$53="Incomplete",$N$53="",$N$53="No Hours?"),"",$AI$53)</f>
        <v/>
      </c>
      <c r="B130" s="448"/>
      <c r="C130" s="447" t="str">
        <f>IF(OR($N$54="Incomplete",$N$54="",$N$54="No Hours?"),"",$AI$54)</f>
        <v/>
      </c>
      <c r="D130" s="448"/>
      <c r="E130" s="226" t="str">
        <f>IF(OR($N$55="Incomplete",$N$55="",$N$55="No Hours?"),"",$AI$55)</f>
        <v/>
      </c>
      <c r="F130" s="124"/>
      <c r="G130" s="124"/>
      <c r="H130" s="124"/>
      <c r="I130" s="124"/>
      <c r="J130" s="124"/>
      <c r="K130" s="124"/>
      <c r="L130" s="124"/>
      <c r="M130" s="124"/>
      <c r="N130" s="123"/>
      <c r="O130" s="340"/>
      <c r="P130" s="148"/>
      <c r="Q130" s="148"/>
      <c r="AE130" s="148"/>
    </row>
    <row r="131" spans="1:46">
      <c r="A131" s="447" t="str">
        <f>IF(OR($N$53="Incomplete",$N$53="",$N$53="No Hours?"),"",$AA$53+1)</f>
        <v/>
      </c>
      <c r="B131" s="448"/>
      <c r="C131" s="447" t="str">
        <f>IF(OR($N$54="Incomplete",$N$54="",$N$54="No Hours?"),"",$AA$54+1)</f>
        <v/>
      </c>
      <c r="D131" s="448"/>
      <c r="E131" s="226" t="str">
        <f>IF(OR($N$55="Incomplete",$N$55="",$N$55="No Hours?"),"",$AA$55+1)</f>
        <v/>
      </c>
      <c r="F131" s="124"/>
      <c r="G131" s="124"/>
      <c r="H131" s="124"/>
      <c r="I131" s="124"/>
      <c r="J131" s="124"/>
      <c r="K131" s="124"/>
      <c r="L131" s="124"/>
      <c r="M131" s="124"/>
      <c r="N131" s="123"/>
      <c r="O131" s="148"/>
      <c r="P131" s="148"/>
      <c r="Q131" s="148"/>
      <c r="AE131" s="148"/>
    </row>
    <row r="132" spans="1:46">
      <c r="A132" s="451" t="str">
        <f>IF(OR($N$53="Incomplete",$N$53="",$N$53="No Hours?"),"",$T$53)</f>
        <v/>
      </c>
      <c r="B132" s="452"/>
      <c r="C132" s="451" t="str">
        <f>IF(OR($N$54="Incomplete",$N$54="",$N$54="No Hours?"),"",$T$54)</f>
        <v/>
      </c>
      <c r="D132" s="452"/>
      <c r="E132" s="402" t="str">
        <f>IF(OR($N$55="Incomplete",$N$55="",$N$55="No Hours?"),"",$T$55)</f>
        <v/>
      </c>
      <c r="F132" s="124"/>
      <c r="G132" s="124"/>
      <c r="H132" s="124"/>
      <c r="I132" s="124"/>
      <c r="J132" s="124"/>
      <c r="K132" s="124"/>
      <c r="L132" s="124"/>
      <c r="M132" s="124"/>
      <c r="N132" s="123"/>
      <c r="O132" s="148"/>
      <c r="P132" s="148"/>
      <c r="Q132" s="148"/>
      <c r="AE132" s="148"/>
    </row>
    <row r="133" spans="1:46">
      <c r="A133" s="447" t="str">
        <f>IF(OR($N$53="Incomplete",$N$53="",$N$53="No Hours?"),"",$AJ$53)</f>
        <v/>
      </c>
      <c r="B133" s="448"/>
      <c r="C133" s="447" t="str">
        <f>IF(OR($N$54="Incomplete",$N$54="",$N$54="No Hours?"),"",$AJ$54)</f>
        <v/>
      </c>
      <c r="D133" s="448"/>
      <c r="E133" s="226" t="str">
        <f>IF(OR($N$55="Incomplete",$N$55="",$N$55="No Hours?"),"",$AJ$55)</f>
        <v/>
      </c>
      <c r="F133" s="124"/>
      <c r="G133" s="124"/>
      <c r="H133" s="124"/>
      <c r="I133" s="124"/>
      <c r="J133" s="124"/>
      <c r="K133" s="124"/>
      <c r="L133" s="124"/>
      <c r="M133" s="124"/>
      <c r="N133" s="123"/>
      <c r="O133" s="222"/>
      <c r="P133" s="222"/>
      <c r="Q133" s="222"/>
      <c r="AE133" s="222"/>
      <c r="AO133" s="351"/>
      <c r="AQ133" s="352"/>
      <c r="AS133" s="353"/>
      <c r="AT133" s="222"/>
    </row>
    <row r="134" spans="1:46">
      <c r="A134" s="447" t="str">
        <f>IF(OR($N$53="Incomplete",$N$53="",$N$53="No Hours?"),"",$AO$53)</f>
        <v/>
      </c>
      <c r="B134" s="448"/>
      <c r="C134" s="447" t="str">
        <f>IF(OR($N$54="Incomplete",$N$54="",$N$54="No Hours?"),"",$AO$54)</f>
        <v/>
      </c>
      <c r="D134" s="448"/>
      <c r="E134" s="226" t="str">
        <f>IF(OR($N$55="Incomplete",$N$55="",$N$55="No Hours?"),"",$AO$55)</f>
        <v/>
      </c>
      <c r="F134" s="124"/>
      <c r="G134" s="124"/>
      <c r="H134" s="124"/>
      <c r="I134" s="124"/>
      <c r="J134" s="124"/>
      <c r="K134" s="124"/>
      <c r="L134" s="124"/>
      <c r="M134" s="124"/>
      <c r="N134" s="123"/>
      <c r="O134" s="222"/>
      <c r="P134" s="222"/>
      <c r="Q134" s="222"/>
      <c r="R134" s="524" t="s">
        <v>150</v>
      </c>
      <c r="S134" s="525"/>
      <c r="T134" s="525"/>
      <c r="U134" s="525"/>
      <c r="V134" s="525"/>
      <c r="W134" s="525"/>
      <c r="X134" s="525"/>
      <c r="Y134" s="525"/>
      <c r="Z134" s="525"/>
      <c r="AA134" s="525"/>
      <c r="AB134" s="525"/>
      <c r="AC134" s="525"/>
      <c r="AD134" s="526"/>
      <c r="AE134" s="222"/>
      <c r="AF134" s="149"/>
      <c r="AG134" s="149"/>
      <c r="AH134" s="149"/>
      <c r="AI134" s="346" t="s">
        <v>219</v>
      </c>
      <c r="AJ134" s="346" t="s">
        <v>218</v>
      </c>
      <c r="AK134" s="346" t="s">
        <v>220</v>
      </c>
      <c r="AL134" s="346" t="s">
        <v>142</v>
      </c>
      <c r="AM134" s="149"/>
      <c r="AN134" s="149"/>
      <c r="AO134" s="351"/>
      <c r="AQ134" s="352"/>
      <c r="AS134" s="353"/>
      <c r="AT134" s="222"/>
    </row>
    <row r="135" spans="1:46" ht="12.75" hidden="1" customHeight="1">
      <c r="O135" s="222"/>
      <c r="P135" s="222"/>
      <c r="Q135" s="222"/>
      <c r="R135" s="347"/>
      <c r="S135" s="347"/>
      <c r="T135" s="347"/>
      <c r="U135" s="149" t="s">
        <v>12</v>
      </c>
      <c r="V135" s="149" t="s">
        <v>13</v>
      </c>
      <c r="W135" s="149" t="s">
        <v>14</v>
      </c>
      <c r="X135" s="149" t="s">
        <v>15</v>
      </c>
      <c r="Y135" s="149" t="s">
        <v>16</v>
      </c>
      <c r="Z135" s="149" t="s">
        <v>179</v>
      </c>
      <c r="AA135" s="149" t="s">
        <v>17</v>
      </c>
      <c r="AB135" s="149" t="s">
        <v>18</v>
      </c>
      <c r="AC135" s="149" t="s">
        <v>40</v>
      </c>
      <c r="AD135" s="149" t="s">
        <v>41</v>
      </c>
      <c r="AE135" s="222"/>
      <c r="AF135" s="149"/>
      <c r="AG135" s="346" t="s">
        <v>136</v>
      </c>
      <c r="AH135" s="348" t="s">
        <v>137</v>
      </c>
      <c r="AI135" s="348" t="s">
        <v>138</v>
      </c>
      <c r="AJ135" s="346" t="s">
        <v>221</v>
      </c>
      <c r="AK135" s="346" t="s">
        <v>222</v>
      </c>
      <c r="AL135" s="348" t="s">
        <v>139</v>
      </c>
      <c r="AM135" s="409" t="s">
        <v>140</v>
      </c>
      <c r="AN135" s="409" t="s">
        <v>141</v>
      </c>
      <c r="AO135" s="351"/>
      <c r="AQ135" s="352"/>
      <c r="AS135" s="353"/>
      <c r="AT135" s="222"/>
    </row>
    <row r="136" spans="1:46" ht="12" hidden="1" customHeight="1">
      <c r="A136" s="298" t="s">
        <v>31</v>
      </c>
      <c r="B136" s="357"/>
      <c r="C136" s="357"/>
      <c r="D136" s="298"/>
      <c r="E136" s="357"/>
      <c r="F136" s="358"/>
      <c r="G136" s="298" t="s">
        <v>96</v>
      </c>
      <c r="H136" s="340"/>
      <c r="I136" s="340"/>
      <c r="J136" s="298" t="s">
        <v>113</v>
      </c>
      <c r="K136" s="340"/>
      <c r="L136" s="340"/>
      <c r="M136" s="340"/>
      <c r="N136" s="340"/>
      <c r="O136" s="359"/>
      <c r="P136" s="359"/>
      <c r="Q136" s="359"/>
      <c r="R136" s="347"/>
      <c r="S136" s="347"/>
      <c r="T136" s="149" t="s">
        <v>5</v>
      </c>
      <c r="U136" s="150">
        <f>INT(B17*1440)/60</f>
        <v>0</v>
      </c>
      <c r="V136" s="150">
        <f>INT(C17*1440)/60</f>
        <v>0</v>
      </c>
      <c r="W136" s="149">
        <f>IF(U136&lt;=6,IF(AND(V136&lt;=6, V136&gt;U136),0,IF(AND(V136&lt;12, V136&gt;6),V136-6,IF(V136&gt;=12,6,IF(V136&lt;=U136,6)))))</f>
        <v>6</v>
      </c>
      <c r="X136" s="151" t="b">
        <f>IF(AND(U136&gt;=6,U136&lt;=12),IF(AND(V136&lt;U136,V136&lt;=6),12-U136,IF(AND(V136&lt;U136,V136&gt;6),12-U136+V136-6,IF(V136&gt;=12,12-U136,IF(U136=V136,6,V136-U136)))))</f>
        <v>0</v>
      </c>
      <c r="Y136" s="149" t="b">
        <f>IF(AND(U136&gt;12, U136&lt;=22), IF(AND(V136&gt;12, V136&lt;U136), 6, IF(AND(V136&gt;12, V136&gt;U136), 0, IF(V136&lt;=6, 0,IF(AND(V136&lt;=12, V136&gt;6), V136-6, IF(U136=V136, 6))))))</f>
        <v>0</v>
      </c>
      <c r="Z136" s="150">
        <f>IF(U136=V136,8,IF(AND(U136&gt;=12,V136&gt;=12,U136&lt;=20,V136&lt;=20,V136&gt;U136),(V136-U136),IF(AND(V136&lt;=12,V136&lt;U136,(24-U136&gt;=4),U136&gt;=12),20-U136,IF(AND(V136&lt;=12,V136&gt;U136),0,IF(AND(V136&gt;12,V136&lt;=20,U136&lt;=12,V136&gt;U136),V136-12,IF(AND(V136&gt;20,U136&gt;=20),0,IF(AND(V136&gt;=20,U136&lt;=12),8,"Stop")))))))</f>
        <v>8</v>
      </c>
      <c r="AA136" s="149">
        <f>IF(Z136&lt;&gt;"Stop",Z136,IF(AND(V136&gt;=20,U136&gt;=12,V136&gt;U136),20-U136,IF(AND(U136&gt;12,U136&gt;V136,U136&lt;=20,V136&gt;=12),(20-U136)+(V136-12),IF(AND(V136&lt;U136,V136&lt;=20,V136&gt;=12,U136&gt;=20),V136-12,IF(AND(U136&lt;12,U136&gt;V136),8,0)))))</f>
        <v>8</v>
      </c>
      <c r="AB136" s="149" t="b">
        <f>IF(AND(U136&gt;6,U136&lt;=12),IF(AND(V136&lt;12,V136&lt;U136),10,IF(AND(V136&lt;12,V136&gt;U136),0,IF(AND(V136&gt;12,V136&lt;=22),V136-12,IF(V136&gt;22,10, IF(U136=V136, 10))))))</f>
        <v>0</v>
      </c>
      <c r="AC136" s="149" t="b">
        <f>IF(AND(U136&gt;12,U136&lt;=20),IF(V136&lt;=20,20-U136,IF(AND(V136&gt;12,V136&lt;U136),20-U136+V136-12,IF(AND(V136&gt;=12,V136&lt;=20,V136&gt;U136),V136-U136,IF(V136&gt;20,20-U136,IF(U136=V136,10))))))</f>
        <v>0</v>
      </c>
      <c r="AD136" s="150" t="b">
        <f>IF(U136&gt;20, IF(V136&lt;=12, 0, IF(AND(V136&gt;12, V136&lt;=20), V136-12, IF(AND(V136&gt;20, V136&lt;U136), 10,  IF(AND(V136&gt;20, V136&gt;U136), 0, IF(U136=V136, 10))))))</f>
        <v>0</v>
      </c>
      <c r="AE136" s="359"/>
      <c r="AF136" s="138"/>
      <c r="AG136" s="318">
        <v>1</v>
      </c>
      <c r="AH136" s="349">
        <v>12.44959304961554</v>
      </c>
      <c r="AI136" s="350">
        <v>2.7085442374186138E-2</v>
      </c>
      <c r="AJ136" s="349">
        <v>5.5340696658739107E-2</v>
      </c>
      <c r="AK136" s="349">
        <v>5.5340696658739107E-2</v>
      </c>
      <c r="AL136" s="349">
        <v>2.7085442374186138E-2</v>
      </c>
      <c r="AM136" s="349"/>
      <c r="AN136" s="349"/>
      <c r="AO136" s="351"/>
      <c r="AP136" s="405"/>
      <c r="AQ136" s="406"/>
      <c r="AT136" s="222"/>
    </row>
    <row r="137" spans="1:46" ht="12" hidden="1" customHeight="1">
      <c r="A137" s="222" t="s">
        <v>103</v>
      </c>
      <c r="B137" s="222"/>
      <c r="C137" s="222"/>
      <c r="D137" s="125" t="s">
        <v>27</v>
      </c>
      <c r="E137" s="394" t="s">
        <v>325</v>
      </c>
      <c r="F137" s="125"/>
      <c r="G137" s="125"/>
      <c r="H137" s="360"/>
      <c r="I137" s="148"/>
      <c r="J137" s="125"/>
      <c r="K137" s="148"/>
      <c r="L137" s="148"/>
      <c r="M137" s="148"/>
      <c r="N137" s="148"/>
      <c r="O137" s="342"/>
      <c r="P137" s="342"/>
      <c r="Q137" s="342"/>
      <c r="R137" s="354"/>
      <c r="S137" s="354"/>
      <c r="T137" s="149"/>
      <c r="U137" s="150"/>
      <c r="V137" s="150"/>
      <c r="W137" s="149"/>
      <c r="X137" s="151"/>
      <c r="Y137" s="149"/>
      <c r="Z137" s="150"/>
      <c r="AA137" s="149"/>
      <c r="AB137" s="149"/>
      <c r="AC137" s="149"/>
      <c r="AD137" s="150"/>
      <c r="AE137" s="342"/>
      <c r="AF137" s="138"/>
      <c r="AG137" s="318">
        <v>2</v>
      </c>
      <c r="AH137" s="349">
        <v>12.033964059680134</v>
      </c>
      <c r="AI137" s="350">
        <v>2.8125062132284145E-2</v>
      </c>
      <c r="AJ137" s="349">
        <v>5.5605081140072253E-2</v>
      </c>
      <c r="AK137" s="349">
        <v>5.5605081140072253E-2</v>
      </c>
      <c r="AL137" s="349">
        <v>2.8125062132284145E-2</v>
      </c>
      <c r="AM137" s="349"/>
      <c r="AN137" s="349"/>
      <c r="AO137" s="351"/>
      <c r="AP137" s="405"/>
      <c r="AQ137" s="406"/>
      <c r="AT137" s="222"/>
    </row>
    <row r="138" spans="1:46" ht="12" hidden="1" customHeight="1">
      <c r="A138" s="222" t="s">
        <v>57</v>
      </c>
      <c r="B138" s="222"/>
      <c r="C138" s="222"/>
      <c r="D138" s="125" t="s">
        <v>328</v>
      </c>
      <c r="E138" s="359">
        <v>20</v>
      </c>
      <c r="F138" s="125"/>
      <c r="G138" s="286" t="s">
        <v>97</v>
      </c>
      <c r="H138" s="222"/>
      <c r="I138" s="222"/>
      <c r="J138" s="125" t="s">
        <v>45</v>
      </c>
      <c r="K138" s="222"/>
      <c r="L138" s="222"/>
      <c r="M138" s="222"/>
      <c r="N138" s="222"/>
      <c r="O138" s="362"/>
      <c r="P138" s="362"/>
      <c r="Q138" s="362"/>
      <c r="R138" s="347"/>
      <c r="S138" s="347"/>
      <c r="T138" s="149" t="s">
        <v>6</v>
      </c>
      <c r="U138" s="150">
        <f t="shared" ref="U138:V141" si="44">INT(B18*1440)/60</f>
        <v>0</v>
      </c>
      <c r="V138" s="150">
        <f t="shared" si="44"/>
        <v>0</v>
      </c>
      <c r="W138" s="149">
        <f t="shared" ref="W138:W144" si="45">IF(U138&lt;=6,IF(AND(V138&lt;=6, V138&gt;U138),0,IF(AND(V138&lt;12, V138&gt;6),V138-6,IF(V138&gt;=12,6,IF(V138&lt;=U138,6)))))</f>
        <v>6</v>
      </c>
      <c r="X138" s="149" t="b">
        <f t="shared" ref="X138:X144" si="46">IF(AND(U138&gt;6, U138&lt;=12), IF(AND(V138&lt;U138, V138&lt;=6), 12-U138, IF(AND(V138&lt;U138, V138&gt;6), 12-U138+V138-6, IF(V138&gt;=12, 12-U138, IF(U138=V138, 6, V138-U138)))))</f>
        <v>0</v>
      </c>
      <c r="Y138" s="149" t="b">
        <f t="shared" ref="Y138:Y144" si="47">IF(AND(U138&gt;12, U138&lt;=22), IF(AND(V138&gt;12, V138&lt;U138), 6, IF(AND(V138&gt;12, V138&gt;U138), 0, IF(V138&lt;=6, 0,IF(AND(V138&lt;=12, V138&gt;6), V138-6, IF(U138=V138, 6))))))</f>
        <v>0</v>
      </c>
      <c r="Z138" s="150">
        <f>IF(U138=V138,8,IF(AND(U138&gt;=12,V138&gt;=12,U138&lt;=20,V138&lt;=20,V138&gt;U138),(V138-U138),IF(AND(V138&lt;=12,V138&lt;U138,(24-U138&gt;=4),U138&gt;=12),20-U138,IF(AND(V138&lt;=12,V138&gt;U138),0,IF(AND(V138&gt;12,V138&lt;=20,U138&lt;=12,V138&gt;U138),V138-12,IF(AND(V138&gt;20,U138&gt;=20),0,IF(AND(V138&gt;=20,U138&lt;=12),8,"Stop")))))))</f>
        <v>8</v>
      </c>
      <c r="AA138" s="149">
        <f>IF(Z138&lt;&gt;"Stop",Z138,IF(AND(V138&gt;=20,U138&gt;=12,V138&gt;U138),20-U138,IF(AND(U138&gt;12,U138&gt;V138,U138&lt;=20,V138&gt;=12),(20-U138)+(V138-12),IF(AND(V138&lt;U138,V138&lt;=20,V138&gt;=12,U138&gt;=20),V138-12,IF(AND(U138&lt;12,U138&gt;V138),8,0)))))</f>
        <v>8</v>
      </c>
      <c r="AB138" s="149" t="b">
        <f>IF(AND(U138&gt;6,U138&lt;=12),IF(AND(V138&lt;12,V138&lt;U138),10,IF(AND(V138&lt;12,V138&gt;U138),0,IF(AND(V138&gt;12,V138&lt;=22),V138-12,IF(V138&gt;22,10, IF(U138=V138, 10))))))</f>
        <v>0</v>
      </c>
      <c r="AC138" s="149" t="b">
        <f t="shared" ref="AC138:AC144" si="48">IF(AND(U138&gt;12, U138&lt;=20), IF(V138&lt;=20, 20-U138, IF(AND(V138&gt;12, V138&lt;U138), 20-U138+V138-12, IF(AND(V138&gt;12, V138&lt;=20, V138&gt;U138), V138-U138, IF(V138&gt;20, 20-U138,IF(U138=V138, 10))))))</f>
        <v>0</v>
      </c>
      <c r="AD138" s="150" t="b">
        <f t="shared" ref="AD138:AD144" si="49">IF(U138&gt;20, IF(V138&lt;=12, 0, IF(AND(V138&gt;12, V138&lt;=20), V138-12, IF(AND(V138&gt;20, V138&lt;U138), 10,  IF(AND(V138&gt;20, V138&gt;U138), 0, IF(U138=V138, 10))))))</f>
        <v>0</v>
      </c>
      <c r="AE138" s="362"/>
      <c r="AF138" s="138"/>
      <c r="AG138" s="318">
        <v>3</v>
      </c>
      <c r="AH138" s="349">
        <v>47.425419096280855</v>
      </c>
      <c r="AI138" s="350">
        <v>2.97873443039629E-2</v>
      </c>
      <c r="AJ138" s="349">
        <v>5.7044824095288972E-2</v>
      </c>
      <c r="AK138" s="349">
        <v>5.7044824095288972E-2</v>
      </c>
      <c r="AL138" s="349">
        <v>2.97873443039629E-2</v>
      </c>
      <c r="AM138" s="349"/>
      <c r="AN138" s="349"/>
      <c r="AO138" s="351"/>
      <c r="AP138" s="405"/>
      <c r="AQ138" s="406"/>
      <c r="AT138" s="222"/>
    </row>
    <row r="139" spans="1:46" ht="12" hidden="1" customHeight="1">
      <c r="A139" s="222" t="s">
        <v>58</v>
      </c>
      <c r="B139" s="342"/>
      <c r="C139" s="342"/>
      <c r="D139" s="286" t="s">
        <v>374</v>
      </c>
      <c r="E139" s="359">
        <v>55</v>
      </c>
      <c r="F139" s="125"/>
      <c r="G139" s="286" t="s">
        <v>25</v>
      </c>
      <c r="H139" s="222"/>
      <c r="I139" s="222"/>
      <c r="J139" s="125" t="s">
        <v>3</v>
      </c>
      <c r="K139" s="222"/>
      <c r="L139" s="222"/>
      <c r="M139" s="222"/>
      <c r="N139" s="222"/>
      <c r="O139" s="295"/>
      <c r="P139" s="295"/>
      <c r="Q139" s="295"/>
      <c r="R139" s="354"/>
      <c r="S139" s="354"/>
      <c r="T139" s="149" t="s">
        <v>7</v>
      </c>
      <c r="U139" s="150">
        <f t="shared" si="44"/>
        <v>0</v>
      </c>
      <c r="V139" s="150">
        <f t="shared" si="44"/>
        <v>0</v>
      </c>
      <c r="W139" s="149">
        <f t="shared" si="45"/>
        <v>6</v>
      </c>
      <c r="X139" s="149" t="b">
        <f t="shared" si="46"/>
        <v>0</v>
      </c>
      <c r="Y139" s="149" t="b">
        <f t="shared" si="47"/>
        <v>0</v>
      </c>
      <c r="Z139" s="150">
        <f>IF(U139=V139,8,IF(AND(U139&gt;=12,V139&gt;=12,U139&lt;=20,V139&lt;=20,V139&gt;U139),(V139-U139),IF(AND(V139&lt;=12,V139&lt;U139,(24-U139&gt;=4),U139&gt;=12),20-U139,IF(AND(V139&lt;=12,V139&gt;U139),0,IF(AND(V139&gt;12,V139&lt;=20,U139&lt;=12,V139&gt;U139),V139-12,IF(AND(V139&gt;20,U139&gt;=20),0,IF(AND(V139&gt;=20,U139&lt;=12),8,"Stop")))))))</f>
        <v>8</v>
      </c>
      <c r="AA139" s="149">
        <f>IF(Z139&lt;&gt;"Stop",Z139,IF(AND(V139&gt;=20,U139&gt;=12,V139&gt;U139),20-U139,IF(AND(U139&gt;12,U139&gt;V139,U139&lt;=20,V139&gt;=12),(20-U139)+(V139-12),IF(AND(V139&lt;U139,V139&lt;=20,V139&gt;=12,U139&gt;=20),V139-12,IF(AND(U139&lt;12,U139&gt;V139),8,0)))))</f>
        <v>8</v>
      </c>
      <c r="AB139" s="149" t="b">
        <f>IF(AND(U139&gt;6,U139&lt;=12),IF(AND(V139&lt;12,V139&lt;U139),10,IF(AND(V139&lt;12,V139&gt;U139),0,IF(AND(V139&gt;12,V139&lt;=22),V139-12,IF(V139&gt;22,10, IF(U139=V139, 10))))))</f>
        <v>0</v>
      </c>
      <c r="AC139" s="149" t="b">
        <f t="shared" si="48"/>
        <v>0</v>
      </c>
      <c r="AD139" s="150" t="b">
        <f t="shared" si="49"/>
        <v>0</v>
      </c>
      <c r="AE139" s="295"/>
      <c r="AF139" s="138"/>
      <c r="AG139" s="318">
        <v>4</v>
      </c>
      <c r="AH139" s="349">
        <v>156.41999999999999</v>
      </c>
      <c r="AI139" s="350">
        <v>3.096148996877841E-2</v>
      </c>
      <c r="AJ139" s="349">
        <v>5.6743302433603808E-2</v>
      </c>
      <c r="AK139" s="349">
        <v>5.6743302433603808E-2</v>
      </c>
      <c r="AL139" s="349">
        <v>3.096148996877841E-2</v>
      </c>
      <c r="AM139" s="349"/>
      <c r="AN139" s="349"/>
      <c r="AO139" s="351"/>
      <c r="AP139" s="405"/>
      <c r="AQ139" s="406"/>
      <c r="AT139" s="222"/>
    </row>
    <row r="140" spans="1:46" ht="12" hidden="1" customHeight="1">
      <c r="A140" s="222" t="s">
        <v>59</v>
      </c>
      <c r="B140" s="287"/>
      <c r="C140" s="287"/>
      <c r="D140" s="286" t="s">
        <v>60</v>
      </c>
      <c r="E140" s="359">
        <v>40</v>
      </c>
      <c r="F140" s="286"/>
      <c r="G140" s="125"/>
      <c r="H140" s="222"/>
      <c r="I140" s="222"/>
      <c r="J140" s="125" t="s">
        <v>46</v>
      </c>
      <c r="K140" s="222"/>
      <c r="L140" s="222"/>
      <c r="M140" s="222"/>
      <c r="N140" s="222"/>
      <c r="O140" s="295"/>
      <c r="P140" s="295"/>
      <c r="Q140" s="295"/>
      <c r="R140" s="361"/>
      <c r="S140" s="361"/>
      <c r="T140" s="361" t="s">
        <v>106</v>
      </c>
      <c r="U140" s="150">
        <f t="shared" si="44"/>
        <v>0</v>
      </c>
      <c r="V140" s="150">
        <f t="shared" si="44"/>
        <v>0</v>
      </c>
      <c r="W140" s="361">
        <f>IF(U140&lt;=6,IF(AND(V140&lt;=6, V140&gt;U140),0,IF(AND(V140&lt;12, V140&gt;6),V140-6,IF(V140&gt;=12,6,IF(V140&lt;=U140,6)))))</f>
        <v>6</v>
      </c>
      <c r="X140" s="149" t="b">
        <f t="shared" si="46"/>
        <v>0</v>
      </c>
      <c r="Y140" s="149" t="b">
        <f t="shared" si="47"/>
        <v>0</v>
      </c>
      <c r="Z140" s="150">
        <f>IF(U140=V140,8,IF(AND(U140&gt;=12,V140&gt;=12,U140&lt;=20,V140&lt;=20,V140&gt;U140),(V140-U140),IF(AND(V140&lt;=12,V140&lt;U140,(24-U140&gt;=4),U140&gt;=12),20-U140,IF(AND(V140&lt;=12,V140&gt;U140),0,IF(AND(V140&gt;12,V140&lt;=20,U140&lt;=12,V140&gt;U140),V140-12,IF(AND(V140&gt;20,U140&gt;=20),0,IF(AND(V140&gt;=20,U140&lt;=12),8,"Stop")))))))</f>
        <v>8</v>
      </c>
      <c r="AA140" s="149">
        <f>IF(Z140&lt;&gt;"Stop",Z140,IF(AND(V140&gt;=20,U140&gt;=12,V140&gt;U140),20-U140,IF(AND(U140&gt;12,U140&gt;V140,U140&lt;=20,V140&gt;=12),(20-U140)+(V140-12),IF(AND(V140&lt;U140,V140&lt;=20,V140&gt;=12,U140&gt;=20),V140-12,IF(AND(U140&lt;12,U140&gt;V140),8,0)))))</f>
        <v>8</v>
      </c>
      <c r="AB140" s="149" t="b">
        <f>IF(AND(U140&gt;6,U140&lt;=12),IF(AND(V140&lt;12,V140&lt;U140),10,IF(AND(V140&lt;12,V140&gt;U140),0,IF(AND(V140&gt;12,V140&lt;=22),V140-12,IF(V140&gt;22,10, IF(U140=V140, 10))))))</f>
        <v>0</v>
      </c>
      <c r="AC140" s="149" t="b">
        <f t="shared" si="48"/>
        <v>0</v>
      </c>
      <c r="AD140" s="150" t="b">
        <f t="shared" si="49"/>
        <v>0</v>
      </c>
      <c r="AE140" s="295"/>
      <c r="AF140" s="138"/>
      <c r="AG140" s="318">
        <v>5</v>
      </c>
      <c r="AH140" s="349">
        <v>160.33049999999997</v>
      </c>
      <c r="AI140" s="350">
        <v>3.2310301640735568E-2</v>
      </c>
      <c r="AJ140" s="349">
        <v>5.8760885661533424E-2</v>
      </c>
      <c r="AK140" s="349">
        <v>5.8760885661533424E-2</v>
      </c>
      <c r="AL140" s="349">
        <v>3.2310301640735568E-2</v>
      </c>
      <c r="AM140" s="349"/>
      <c r="AN140" s="349"/>
      <c r="AO140" s="351"/>
      <c r="AP140" s="405"/>
      <c r="AQ140" s="406"/>
      <c r="AT140" s="222"/>
    </row>
    <row r="141" spans="1:46" ht="15.75" hidden="1" customHeight="1">
      <c r="A141" s="222" t="s">
        <v>102</v>
      </c>
      <c r="B141" s="287"/>
      <c r="C141" s="287"/>
      <c r="D141" s="286" t="s">
        <v>326</v>
      </c>
      <c r="E141" s="359">
        <v>6.5</v>
      </c>
      <c r="F141" s="286"/>
      <c r="G141" s="287"/>
      <c r="H141" s="357"/>
      <c r="I141" s="359"/>
      <c r="J141" s="125" t="s">
        <v>47</v>
      </c>
      <c r="K141" s="359"/>
      <c r="L141" s="359"/>
      <c r="M141" s="359"/>
      <c r="N141" s="359"/>
      <c r="O141" s="298"/>
      <c r="P141" s="298"/>
      <c r="Q141" s="298"/>
      <c r="R141" s="361"/>
      <c r="S141" s="361"/>
      <c r="T141" s="361" t="s">
        <v>9</v>
      </c>
      <c r="U141" s="150">
        <f t="shared" si="44"/>
        <v>0</v>
      </c>
      <c r="V141" s="150">
        <f t="shared" si="44"/>
        <v>0</v>
      </c>
      <c r="W141" s="361">
        <f t="shared" si="45"/>
        <v>6</v>
      </c>
      <c r="X141" s="149" t="b">
        <f t="shared" si="46"/>
        <v>0</v>
      </c>
      <c r="Y141" s="149" t="b">
        <f t="shared" si="47"/>
        <v>0</v>
      </c>
      <c r="Z141" s="150">
        <f>IF(U141=V141,8,IF(AND(U141&gt;=12,V141&gt;=12,U141&lt;=20,V141&lt;=20,V141&gt;U141),(V141-U141),IF(AND(V141&lt;=12,V141&lt;U141,(24-U141&gt;=4),U141&gt;=12),20-U141,IF(AND(V141&lt;=12,V141&gt;U141),0,IF(AND(V141&gt;12,V141&lt;=20,U141&lt;=12,V141&gt;U141),V141-12,IF(AND(V141&gt;20,U141&gt;=20),0,IF(AND(V141&gt;=20,U141&lt;=12),8,"Stop")))))))</f>
        <v>8</v>
      </c>
      <c r="AA141" s="149">
        <f>IF(Z141&lt;&gt;"Stop",Z141,IF(AND(V141&gt;=20,U141&gt;=12,V141&gt;U141),20-U141,IF(AND(U141&gt;12,U141&gt;V141,U141&lt;=20,V141&gt;=12),(20-U141)+(V141-12),IF(AND(V141&lt;U141,V141&lt;=20,V141&gt;=12,U141&gt;=20),V141-12,IF(AND(U141&lt;12,U141&gt;V141),8,0)))))</f>
        <v>8</v>
      </c>
      <c r="AB141" s="149" t="b">
        <f>IF(AND(U141&gt;6,U141&lt;=12),IF(AND(V141&lt;12,V141&lt;U141),10,IF(AND(V141&lt;12,V141&gt;U141),0,IF(AND(V141&gt;12,V141&lt;=22),V141-12,IF(V141&gt;22,10, IF(U141=V141, 10))))))</f>
        <v>0</v>
      </c>
      <c r="AC141" s="149" t="b">
        <f t="shared" si="48"/>
        <v>0</v>
      </c>
      <c r="AD141" s="150" t="b">
        <f t="shared" si="49"/>
        <v>0</v>
      </c>
      <c r="AE141" s="298"/>
      <c r="AF141" s="138"/>
      <c r="AG141" s="318">
        <v>6</v>
      </c>
      <c r="AH141" s="349">
        <v>164.33876249999994</v>
      </c>
      <c r="AI141" s="350">
        <v>3.3643911204291832E-2</v>
      </c>
      <c r="AJ141" s="349">
        <v>6.06266259211274E-2</v>
      </c>
      <c r="AK141" s="349">
        <v>6.06266259211274E-2</v>
      </c>
      <c r="AL141" s="349">
        <v>3.3643911204291832E-2</v>
      </c>
      <c r="AM141" s="349"/>
      <c r="AN141" s="349"/>
      <c r="AO141" s="351"/>
      <c r="AP141" s="405"/>
      <c r="AQ141" s="406"/>
      <c r="AT141" s="222"/>
    </row>
    <row r="142" spans="1:46" ht="12" hidden="1" customHeight="1">
      <c r="A142" s="125" t="s">
        <v>251</v>
      </c>
      <c r="B142" s="363"/>
      <c r="C142" s="363"/>
      <c r="D142" s="389" t="s">
        <v>369</v>
      </c>
      <c r="E142" s="359">
        <v>40</v>
      </c>
      <c r="F142" s="286"/>
      <c r="G142" s="364" t="s">
        <v>55</v>
      </c>
      <c r="H142" s="342"/>
      <c r="I142" s="342"/>
      <c r="J142" s="125" t="s">
        <v>48</v>
      </c>
      <c r="K142" s="342"/>
      <c r="L142" s="342"/>
      <c r="M142" s="342"/>
      <c r="N142" s="342"/>
      <c r="O142" s="152"/>
      <c r="P142" s="152"/>
      <c r="Q142" s="152"/>
      <c r="R142" s="361"/>
      <c r="S142" s="361"/>
      <c r="T142" s="361"/>
      <c r="U142" s="150"/>
      <c r="V142" s="150"/>
      <c r="W142" s="361"/>
      <c r="X142" s="149"/>
      <c r="Y142" s="149"/>
      <c r="Z142" s="150"/>
      <c r="AA142" s="149"/>
      <c r="AB142" s="149"/>
      <c r="AC142" s="149"/>
      <c r="AD142" s="150"/>
      <c r="AE142" s="152"/>
      <c r="AF142" s="138"/>
      <c r="AG142" s="318">
        <v>7</v>
      </c>
      <c r="AH142" s="349">
        <v>168.44723156249992</v>
      </c>
      <c r="AI142" s="350">
        <v>3.5018135689314348E-2</v>
      </c>
      <c r="AJ142" s="349">
        <v>7.3072830155297225E-2</v>
      </c>
      <c r="AK142" s="349">
        <v>7.3072830155297225E-2</v>
      </c>
      <c r="AL142" s="349">
        <v>3.5018135689314348E-2</v>
      </c>
      <c r="AM142" s="349"/>
      <c r="AN142" s="349"/>
      <c r="AO142" s="351"/>
      <c r="AP142" s="405"/>
      <c r="AQ142" s="406"/>
      <c r="AT142" s="222"/>
    </row>
    <row r="143" spans="1:46" ht="12" hidden="1" customHeight="1">
      <c r="A143" s="222" t="s">
        <v>104</v>
      </c>
      <c r="B143" s="363"/>
      <c r="C143" s="363"/>
      <c r="D143" s="286" t="s">
        <v>327</v>
      </c>
      <c r="E143" s="394">
        <v>190</v>
      </c>
      <c r="F143" s="286"/>
      <c r="G143" s="366" t="s">
        <v>154</v>
      </c>
      <c r="H143" s="342"/>
      <c r="I143" s="367"/>
      <c r="J143" s="125" t="s">
        <v>49</v>
      </c>
      <c r="K143" s="362"/>
      <c r="L143" s="362"/>
      <c r="M143" s="362"/>
      <c r="N143" s="362"/>
      <c r="O143" s="152"/>
      <c r="P143" s="152"/>
      <c r="Q143" s="152" t="s">
        <v>169</v>
      </c>
      <c r="R143" s="347"/>
      <c r="S143" s="347"/>
      <c r="T143" s="149" t="s">
        <v>10</v>
      </c>
      <c r="U143" s="150">
        <f>INT(B22*1440)/60</f>
        <v>0</v>
      </c>
      <c r="V143" s="150">
        <f>INT(C22*1440)/60</f>
        <v>0</v>
      </c>
      <c r="W143" s="149">
        <f t="shared" si="45"/>
        <v>6</v>
      </c>
      <c r="X143" s="149" t="b">
        <f t="shared" si="46"/>
        <v>0</v>
      </c>
      <c r="Y143" s="149" t="b">
        <f t="shared" si="47"/>
        <v>0</v>
      </c>
      <c r="Z143" s="150" t="b">
        <f>IF(AND(U143&gt;22, U143&lt;=24), IF(V143&lt;=6, 0, IF(AND(V143&gt;6, V143&lt;=12), V143-6, IF(AND(V143&gt;12, V143&lt;U143), 6, IF(AND(V143&gt;12, V143&gt;U143), 0, IF(U143=V143, 6))))))</f>
        <v>0</v>
      </c>
      <c r="AA143" s="149"/>
      <c r="AB143" s="149"/>
      <c r="AC143" s="149" t="b">
        <f t="shared" si="48"/>
        <v>0</v>
      </c>
      <c r="AD143" s="150" t="b">
        <f t="shared" si="49"/>
        <v>0</v>
      </c>
      <c r="AE143" s="152"/>
      <c r="AF143" s="138"/>
      <c r="AG143" s="318">
        <v>8</v>
      </c>
      <c r="AH143" s="349">
        <v>172.65841235156242</v>
      </c>
      <c r="AI143" s="350">
        <v>3.6372310037018775E-2</v>
      </c>
      <c r="AJ143" s="349">
        <v>7.4994336673236434E-2</v>
      </c>
      <c r="AK143" s="349">
        <v>7.4994336673236434E-2</v>
      </c>
      <c r="AL143" s="349">
        <v>3.6372310037018775E-2</v>
      </c>
      <c r="AM143" s="349"/>
      <c r="AN143" s="349"/>
      <c r="AO143" s="351"/>
      <c r="AP143" s="405"/>
      <c r="AQ143" s="406"/>
      <c r="AT143" s="222"/>
    </row>
    <row r="144" spans="1:46" ht="12" hidden="1" customHeight="1">
      <c r="A144" s="222" t="s">
        <v>56</v>
      </c>
      <c r="B144" s="363"/>
      <c r="C144" s="363"/>
      <c r="D144" s="286" t="s">
        <v>370</v>
      </c>
      <c r="E144" s="359">
        <v>100</v>
      </c>
      <c r="F144" s="125"/>
      <c r="G144" s="366" t="s">
        <v>155</v>
      </c>
      <c r="H144" s="287"/>
      <c r="I144" s="295"/>
      <c r="J144" s="125" t="s">
        <v>0</v>
      </c>
      <c r="K144" s="295"/>
      <c r="L144" s="295"/>
      <c r="M144" s="295"/>
      <c r="N144" s="295"/>
      <c r="O144" s="152"/>
      <c r="P144" s="152"/>
      <c r="Q144" s="152" t="s">
        <v>170</v>
      </c>
      <c r="R144" s="347"/>
      <c r="S144" s="347"/>
      <c r="T144" s="149" t="s">
        <v>11</v>
      </c>
      <c r="U144" s="150">
        <f>INT(B23*1440)/60</f>
        <v>0</v>
      </c>
      <c r="V144" s="150">
        <f>INT(C23*1440)/60</f>
        <v>0</v>
      </c>
      <c r="W144" s="149">
        <f t="shared" si="45"/>
        <v>6</v>
      </c>
      <c r="X144" s="149" t="b">
        <f t="shared" si="46"/>
        <v>0</v>
      </c>
      <c r="Y144" s="149" t="b">
        <f t="shared" si="47"/>
        <v>0</v>
      </c>
      <c r="Z144" s="150" t="b">
        <f>IF(AND(U144&gt;22, U144&lt;=24), IF(V144&lt;=6, 0, IF(AND(V144&gt;6, V144&lt;=12), V144-6, IF(AND(V144&gt;12, V144&lt;U144), 6, IF(AND(V144&gt;12, V144&gt;U144), 0, IF(U144=V144, 6))))))</f>
        <v>0</v>
      </c>
      <c r="AA144" s="149"/>
      <c r="AB144" s="149"/>
      <c r="AC144" s="149" t="b">
        <f t="shared" si="48"/>
        <v>0</v>
      </c>
      <c r="AD144" s="150" t="b">
        <f t="shared" si="49"/>
        <v>0</v>
      </c>
      <c r="AE144" s="152"/>
      <c r="AF144" s="138"/>
      <c r="AG144" s="318">
        <v>9</v>
      </c>
      <c r="AH144" s="349">
        <v>176.97487266035145</v>
      </c>
      <c r="AI144" s="350">
        <v>3.7591145017347262E-2</v>
      </c>
      <c r="AJ144" s="349">
        <v>7.7959620468873322E-2</v>
      </c>
      <c r="AK144" s="349">
        <v>7.7959620468873322E-2</v>
      </c>
      <c r="AL144" s="349">
        <v>3.7591145017347262E-2</v>
      </c>
      <c r="AM144" s="349"/>
      <c r="AN144" s="349"/>
      <c r="AO144" s="351"/>
      <c r="AP144" s="405"/>
      <c r="AQ144" s="406"/>
      <c r="AT144" s="222"/>
    </row>
    <row r="145" spans="1:46" ht="12" hidden="1" customHeight="1">
      <c r="A145" s="222" t="s">
        <v>28</v>
      </c>
      <c r="B145" s="363"/>
      <c r="C145" s="363"/>
      <c r="D145" s="286" t="s">
        <v>371</v>
      </c>
      <c r="E145" s="359">
        <v>105</v>
      </c>
      <c r="F145" s="286"/>
      <c r="G145" s="366" t="s">
        <v>156</v>
      </c>
      <c r="H145" s="287"/>
      <c r="I145" s="295"/>
      <c r="J145" s="125" t="s">
        <v>50</v>
      </c>
      <c r="K145" s="295"/>
      <c r="L145" s="295"/>
      <c r="M145" s="295"/>
      <c r="N145" s="295"/>
      <c r="O145" s="152"/>
      <c r="P145" s="152"/>
      <c r="Q145" s="152" t="s">
        <v>171</v>
      </c>
      <c r="R145" s="149" t="s">
        <v>19</v>
      </c>
      <c r="S145" s="149" t="s">
        <v>20</v>
      </c>
      <c r="T145" s="347"/>
      <c r="U145" s="347"/>
      <c r="V145" s="347"/>
      <c r="W145" s="347"/>
      <c r="X145" s="347"/>
      <c r="Y145" s="365" t="s">
        <v>42</v>
      </c>
      <c r="Z145" s="365"/>
      <c r="AA145" s="155">
        <f>SUM(AA136:AA144)</f>
        <v>40</v>
      </c>
      <c r="AB145" s="155">
        <f>SUM(AB136:AB144)</f>
        <v>0</v>
      </c>
      <c r="AC145" s="155">
        <f>SUM(AC136:AC144)</f>
        <v>0</v>
      </c>
      <c r="AD145" s="347"/>
      <c r="AE145" s="152"/>
      <c r="AF145" s="138"/>
      <c r="AG145" s="318">
        <v>10</v>
      </c>
      <c r="AH145" s="349">
        <v>181.39924447686022</v>
      </c>
      <c r="AI145" s="350">
        <v>3.8837467627072624E-2</v>
      </c>
      <c r="AJ145" s="349">
        <v>7.8852051132899947E-2</v>
      </c>
      <c r="AK145" s="349">
        <v>7.8852051132899947E-2</v>
      </c>
      <c r="AL145" s="349">
        <v>3.8837467627072624E-2</v>
      </c>
      <c r="AM145" s="349"/>
      <c r="AN145" s="349"/>
      <c r="AO145" s="351"/>
      <c r="AP145" s="405"/>
      <c r="AQ145" s="406"/>
      <c r="AT145" s="222"/>
    </row>
    <row r="146" spans="1:46" ht="12" hidden="1" customHeight="1">
      <c r="A146" s="222" t="s">
        <v>29</v>
      </c>
      <c r="B146" s="363"/>
      <c r="C146" s="363"/>
      <c r="D146" s="300" t="s">
        <v>365</v>
      </c>
      <c r="E146" s="407">
        <v>7</v>
      </c>
      <c r="F146" s="366"/>
      <c r="G146" s="366" t="s">
        <v>157</v>
      </c>
      <c r="H146" s="287"/>
      <c r="I146" s="368"/>
      <c r="J146" s="125" t="s">
        <v>51</v>
      </c>
      <c r="K146" s="298"/>
      <c r="L146" s="298"/>
      <c r="M146" s="298"/>
      <c r="N146" s="298"/>
      <c r="O146" s="152"/>
      <c r="P146" s="152"/>
      <c r="Q146" s="152" t="s">
        <v>172</v>
      </c>
      <c r="R146" s="149">
        <f>IF(OR($C17="",$U136=""),0,AA136)</f>
        <v>8</v>
      </c>
      <c r="S146" s="149">
        <f>D17-R146</f>
        <v>16</v>
      </c>
      <c r="T146" s="153"/>
      <c r="U146" s="153"/>
      <c r="V146" s="153"/>
      <c r="W146" s="153"/>
      <c r="X146" s="153"/>
      <c r="Y146" s="347"/>
      <c r="Z146" s="347"/>
      <c r="AA146" s="347"/>
      <c r="AB146" s="347"/>
      <c r="AC146" s="347"/>
      <c r="AD146" s="347"/>
      <c r="AE146" s="152"/>
      <c r="AF146" s="138"/>
      <c r="AG146" s="318">
        <v>11</v>
      </c>
      <c r="AH146" s="349">
        <v>185.93422558878171</v>
      </c>
      <c r="AI146" s="350">
        <v>3.982276411430917E-2</v>
      </c>
      <c r="AJ146" s="349">
        <v>8.1016751724255792E-2</v>
      </c>
      <c r="AK146" s="349">
        <v>8.1016751724255792E-2</v>
      </c>
      <c r="AL146" s="349">
        <v>3.982276411430917E-2</v>
      </c>
      <c r="AM146" s="349"/>
      <c r="AN146" s="349"/>
      <c r="AO146" s="351"/>
      <c r="AP146" s="405"/>
      <c r="AQ146" s="406"/>
      <c r="AT146" s="222"/>
    </row>
    <row r="147" spans="1:46" ht="12" hidden="1" customHeight="1">
      <c r="A147" s="286" t="s">
        <v>111</v>
      </c>
      <c r="B147" s="363"/>
      <c r="C147" s="363"/>
      <c r="D147" s="300" t="s">
        <v>366</v>
      </c>
      <c r="E147" s="359">
        <v>7</v>
      </c>
      <c r="F147" s="366"/>
      <c r="G147" s="366"/>
      <c r="H147" s="366"/>
      <c r="I147" s="369"/>
      <c r="J147" s="125" t="s">
        <v>2</v>
      </c>
      <c r="K147" s="152"/>
      <c r="L147" s="152"/>
      <c r="M147" s="152"/>
      <c r="N147" s="152"/>
      <c r="O147" s="152"/>
      <c r="P147" s="152"/>
      <c r="Q147" s="152" t="s">
        <v>173</v>
      </c>
      <c r="R147" s="149">
        <f>IF(OR($C18="",$U138=""),0,AA138)</f>
        <v>8</v>
      </c>
      <c r="S147" s="149">
        <f>D18-R147</f>
        <v>16</v>
      </c>
      <c r="T147" s="154"/>
      <c r="U147" s="154"/>
      <c r="V147" s="154"/>
      <c r="W147" s="154"/>
      <c r="X147" s="154"/>
      <c r="Y147" s="347"/>
      <c r="Z147" s="347"/>
      <c r="AA147" s="347"/>
      <c r="AB147" s="347"/>
      <c r="AC147" s="347"/>
      <c r="AD147" s="347"/>
      <c r="AE147" s="152"/>
      <c r="AF147" s="138"/>
      <c r="AG147" s="318">
        <v>12</v>
      </c>
      <c r="AH147" s="349">
        <v>190.58258122850125</v>
      </c>
      <c r="AI147" s="350">
        <v>4.0825684976600024E-2</v>
      </c>
      <c r="AJ147" s="349">
        <v>8.4658024716151831E-2</v>
      </c>
      <c r="AK147" s="349">
        <v>8.4658024716151831E-2</v>
      </c>
      <c r="AL147" s="349">
        <v>4.0825684976600024E-2</v>
      </c>
      <c r="AM147" s="349"/>
      <c r="AN147" s="349"/>
      <c r="AO147" s="351"/>
      <c r="AP147" s="405"/>
      <c r="AQ147" s="406"/>
      <c r="AT147" s="222"/>
    </row>
    <row r="148" spans="1:46" ht="12" hidden="1" customHeight="1">
      <c r="A148" s="125"/>
      <c r="B148" s="125"/>
      <c r="C148" s="125"/>
      <c r="D148" s="300" t="s">
        <v>367</v>
      </c>
      <c r="E148" s="359">
        <v>7</v>
      </c>
      <c r="F148" s="125"/>
      <c r="G148" s="125"/>
      <c r="H148" s="366"/>
      <c r="I148" s="369"/>
      <c r="J148" s="125" t="s">
        <v>1</v>
      </c>
      <c r="K148" s="152"/>
      <c r="L148" s="125"/>
      <c r="M148" s="369"/>
      <c r="N148" s="152"/>
      <c r="O148" s="152"/>
      <c r="P148" s="152"/>
      <c r="Q148" s="152"/>
      <c r="R148" s="149">
        <f>IF(OR($C19="",$U139=""),0,AA139)</f>
        <v>8</v>
      </c>
      <c r="S148" s="149">
        <f>D19-R148</f>
        <v>16</v>
      </c>
      <c r="T148" s="154"/>
      <c r="U148" s="154"/>
      <c r="V148" s="154"/>
      <c r="W148" s="154"/>
      <c r="X148" s="154"/>
      <c r="Y148" s="347"/>
      <c r="Z148" s="347"/>
      <c r="AA148" s="155"/>
      <c r="AB148" s="347"/>
      <c r="AC148" s="347"/>
      <c r="AD148" s="347"/>
      <c r="AE148" s="152"/>
      <c r="AF148" s="138"/>
      <c r="AG148" s="318">
        <v>13</v>
      </c>
      <c r="AH148" s="349">
        <v>190.58258122850125</v>
      </c>
      <c r="AI148" s="350">
        <v>4.2472811471577408E-2</v>
      </c>
      <c r="AJ148" s="349">
        <v>8.8093057517385012E-2</v>
      </c>
      <c r="AK148" s="349">
        <v>8.846295360290081E-2</v>
      </c>
      <c r="AL148" s="349">
        <v>4.2472811471577408E-2</v>
      </c>
      <c r="AM148" s="349"/>
      <c r="AN148" s="349"/>
      <c r="AO148" s="351"/>
      <c r="AP148" s="405"/>
      <c r="AQ148" s="406"/>
      <c r="AT148" s="222"/>
    </row>
    <row r="149" spans="1:46" ht="12" hidden="1" customHeight="1">
      <c r="A149" s="125"/>
      <c r="B149" s="125"/>
      <c r="C149" s="125"/>
      <c r="D149" s="300" t="s">
        <v>368</v>
      </c>
      <c r="E149" s="359">
        <v>10</v>
      </c>
      <c r="F149" s="125"/>
      <c r="G149" s="125"/>
      <c r="H149" s="366"/>
      <c r="I149" s="369"/>
      <c r="J149" s="125" t="s">
        <v>52</v>
      </c>
      <c r="K149" s="152"/>
      <c r="L149" s="125"/>
      <c r="M149" s="323"/>
      <c r="N149" s="323"/>
      <c r="O149" s="152"/>
      <c r="P149" s="152"/>
      <c r="Q149" s="152"/>
      <c r="R149" s="149">
        <f>IF(OR($C20="",$U140=""),0,AA140)</f>
        <v>8</v>
      </c>
      <c r="S149" s="149">
        <f>D20-R149</f>
        <v>16</v>
      </c>
      <c r="T149" s="154"/>
      <c r="U149" s="154"/>
      <c r="V149" s="154"/>
      <c r="W149" s="154"/>
      <c r="X149" s="154"/>
      <c r="Y149" s="347"/>
      <c r="Z149" s="347"/>
      <c r="AA149" s="347"/>
      <c r="AB149" s="347"/>
      <c r="AC149" s="347"/>
      <c r="AD149" s="347"/>
      <c r="AE149" s="152"/>
      <c r="AF149" s="138"/>
      <c r="AG149" s="318">
        <v>14</v>
      </c>
      <c r="AH149" s="349">
        <v>190.58258122850125</v>
      </c>
      <c r="AI149" s="350">
        <v>4.4186391859294412E-2</v>
      </c>
      <c r="AJ149" s="349">
        <v>9.1728564633707738E-2</v>
      </c>
      <c r="AK149" s="349">
        <v>9.2438893848369272E-2</v>
      </c>
      <c r="AL149" s="349">
        <v>4.4186391859294412E-2</v>
      </c>
      <c r="AM149" s="349"/>
      <c r="AN149" s="349"/>
      <c r="AO149" s="351"/>
      <c r="AP149" s="405"/>
      <c r="AQ149" s="406"/>
      <c r="AT149" s="222"/>
    </row>
    <row r="150" spans="1:46" ht="12" hidden="1" customHeight="1">
      <c r="A150" s="298" t="s">
        <v>114</v>
      </c>
      <c r="B150" s="363"/>
      <c r="C150" s="363"/>
      <c r="D150" s="286" t="s">
        <v>330</v>
      </c>
      <c r="E150" s="394">
        <v>50</v>
      </c>
      <c r="F150" s="298" t="s">
        <v>27</v>
      </c>
      <c r="G150" s="125"/>
      <c r="H150" s="298"/>
      <c r="I150" s="298"/>
      <c r="J150" s="129"/>
      <c r="K150" s="129"/>
      <c r="L150" s="125"/>
      <c r="M150" s="298" t="s">
        <v>26</v>
      </c>
      <c r="N150" s="125"/>
      <c r="O150" s="152"/>
      <c r="P150" s="152"/>
      <c r="Q150" s="152"/>
      <c r="R150" s="149">
        <f>IF(OR($C21="",$U141=""),0,AA141)</f>
        <v>8</v>
      </c>
      <c r="S150" s="149">
        <f>D21-R150</f>
        <v>16</v>
      </c>
      <c r="T150" s="154"/>
      <c r="U150" s="154"/>
      <c r="V150" s="154"/>
      <c r="W150" s="154"/>
      <c r="X150" s="154"/>
      <c r="Y150" s="370"/>
      <c r="Z150" s="370"/>
      <c r="AA150" s="370"/>
      <c r="AB150" s="370"/>
      <c r="AC150" s="370"/>
      <c r="AD150" s="370"/>
      <c r="AE150" s="152"/>
      <c r="AF150" s="138"/>
      <c r="AG150" s="318">
        <v>15</v>
      </c>
      <c r="AH150" s="349">
        <v>190.58258122850125</v>
      </c>
      <c r="AI150" s="350">
        <v>4.5969107245223934E-2</v>
      </c>
      <c r="AJ150" s="349">
        <v>9.5514105275546643E-2</v>
      </c>
      <c r="AK150" s="349">
        <v>9.6593531505485289E-2</v>
      </c>
      <c r="AL150" s="349">
        <v>4.5969107245223934E-2</v>
      </c>
      <c r="AM150" s="349"/>
      <c r="AN150" s="349"/>
      <c r="AO150" s="351"/>
      <c r="AP150" s="405"/>
      <c r="AQ150" s="406"/>
      <c r="AT150" s="222"/>
    </row>
    <row r="151" spans="1:46" ht="12" hidden="1" customHeight="1">
      <c r="A151" s="167">
        <v>0</v>
      </c>
      <c r="B151" s="363"/>
      <c r="C151" s="363"/>
      <c r="D151" s="125" t="s">
        <v>329</v>
      </c>
      <c r="E151" s="394">
        <v>40</v>
      </c>
      <c r="F151" s="286"/>
      <c r="G151" s="125"/>
      <c r="H151" s="286"/>
      <c r="I151" s="286"/>
      <c r="J151" s="125"/>
      <c r="K151" s="125"/>
      <c r="L151" s="125"/>
      <c r="M151" s="286"/>
      <c r="N151" s="125"/>
      <c r="O151" s="152"/>
      <c r="P151" s="152"/>
      <c r="Q151" s="152"/>
      <c r="R151" s="149">
        <v>0</v>
      </c>
      <c r="S151" s="149">
        <f>D22</f>
        <v>24</v>
      </c>
      <c r="T151" s="154"/>
      <c r="U151" s="154"/>
      <c r="V151" s="154"/>
      <c r="W151" s="154"/>
      <c r="X151" s="154"/>
      <c r="Y151" s="354"/>
      <c r="Z151" s="354"/>
      <c r="AA151" s="354"/>
      <c r="AB151" s="354"/>
      <c r="AC151" s="354"/>
      <c r="AD151" s="354"/>
      <c r="AE151" s="152"/>
      <c r="AF151" s="138"/>
      <c r="AG151" s="318">
        <v>16</v>
      </c>
      <c r="AH151" s="349">
        <v>190.58258122850125</v>
      </c>
      <c r="AI151" s="350">
        <v>4.7823746904974006E-2</v>
      </c>
      <c r="AJ151" s="349">
        <v>9.9455871167483362E-2</v>
      </c>
      <c r="AK151" s="349">
        <v>0.10093489807446215</v>
      </c>
      <c r="AL151" s="349">
        <v>4.7823746904974006E-2</v>
      </c>
      <c r="AM151" s="349"/>
      <c r="AN151" s="349"/>
      <c r="AO151" s="351"/>
      <c r="AP151" s="405"/>
      <c r="AQ151" s="406"/>
      <c r="AT151" s="222"/>
    </row>
    <row r="152" spans="1:46" ht="15" hidden="1" customHeight="1">
      <c r="A152" s="167">
        <f t="shared" ref="A152:A183" si="50">A151+((15/60)/24)</f>
        <v>1.0416666666666666E-2</v>
      </c>
      <c r="B152" s="360"/>
      <c r="C152" s="360"/>
      <c r="D152" s="366"/>
      <c r="E152" s="366"/>
      <c r="F152" s="286"/>
      <c r="G152" s="125"/>
      <c r="H152" s="286"/>
      <c r="I152" s="286"/>
      <c r="J152" s="125"/>
      <c r="K152" s="125"/>
      <c r="L152" s="125"/>
      <c r="M152" s="286" t="s">
        <v>146</v>
      </c>
      <c r="N152" s="125"/>
      <c r="O152" s="152"/>
      <c r="P152" s="152"/>
      <c r="Q152" s="152"/>
      <c r="R152" s="149">
        <v>0</v>
      </c>
      <c r="S152" s="149">
        <f>D23</f>
        <v>24</v>
      </c>
      <c r="T152" s="154"/>
      <c r="U152" s="154"/>
      <c r="V152" s="154"/>
      <c r="W152" s="154"/>
      <c r="X152" s="154"/>
      <c r="Y152" s="371"/>
      <c r="Z152" s="371"/>
      <c r="AA152" s="371"/>
      <c r="AB152" s="371"/>
      <c r="AC152" s="371"/>
      <c r="AD152" s="371"/>
      <c r="AE152" s="152"/>
      <c r="AF152" s="138"/>
      <c r="AG152" s="318">
        <v>17</v>
      </c>
      <c r="AH152" s="349">
        <v>190.58258122850125</v>
      </c>
      <c r="AI152" s="350">
        <v>4.9753212648449584E-2</v>
      </c>
      <c r="AJ152" s="349">
        <v>0.10356030956001057</v>
      </c>
      <c r="AK152" s="349">
        <v>0.10547138602882039</v>
      </c>
      <c r="AL152" s="349">
        <v>4.9753212648449584E-2</v>
      </c>
      <c r="AM152" s="349"/>
      <c r="AN152" s="349"/>
      <c r="AO152" s="351"/>
      <c r="AP152" s="405"/>
      <c r="AQ152" s="406"/>
      <c r="AT152" s="222"/>
    </row>
    <row r="153" spans="1:46" ht="12" hidden="1" customHeight="1">
      <c r="A153" s="167">
        <f t="shared" si="50"/>
        <v>2.0833333333333332E-2</v>
      </c>
      <c r="B153" s="360"/>
      <c r="C153" s="360"/>
      <c r="D153" s="360"/>
      <c r="E153" s="360"/>
      <c r="F153" s="286"/>
      <c r="G153" s="125"/>
      <c r="H153" s="286"/>
      <c r="I153" s="286"/>
      <c r="J153" s="125"/>
      <c r="K153" s="125"/>
      <c r="L153" s="125"/>
      <c r="M153" s="125" t="s">
        <v>145</v>
      </c>
      <c r="N153" s="125"/>
      <c r="O153" s="323"/>
      <c r="P153" s="323"/>
      <c r="Q153" s="323"/>
      <c r="R153" s="155">
        <f>SUM(R146:R152)</f>
        <v>40</v>
      </c>
      <c r="S153" s="155">
        <f>SUM(S146:S152)</f>
        <v>128</v>
      </c>
      <c r="T153" s="154"/>
      <c r="U153" s="154"/>
      <c r="V153" s="154"/>
      <c r="W153" s="154"/>
      <c r="X153" s="154"/>
      <c r="Y153" s="371"/>
      <c r="Z153" s="371"/>
      <c r="AA153" s="371"/>
      <c r="AB153" s="371"/>
      <c r="AC153" s="371"/>
      <c r="AD153" s="371"/>
      <c r="AE153" s="323"/>
      <c r="AF153" s="138"/>
      <c r="AG153" s="318">
        <v>18</v>
      </c>
      <c r="AH153" s="349">
        <v>190.58258122850125</v>
      </c>
      <c r="AI153" s="350">
        <v>5.1760523360088011E-2</v>
      </c>
      <c r="AJ153" s="349">
        <v>0.10783413377481549</v>
      </c>
      <c r="AK153" s="349">
        <v>0.11021176503922206</v>
      </c>
      <c r="AL153" s="349">
        <v>5.1760523360088011E-2</v>
      </c>
      <c r="AM153" s="349"/>
      <c r="AN153" s="349"/>
      <c r="AO153" s="351"/>
      <c r="AP153" s="405"/>
      <c r="AQ153" s="406"/>
      <c r="AT153" s="222"/>
    </row>
    <row r="154" spans="1:46" ht="12" hidden="1" customHeight="1">
      <c r="A154" s="167">
        <f t="shared" si="50"/>
        <v>3.125E-2</v>
      </c>
      <c r="B154" s="372"/>
      <c r="C154" s="372"/>
      <c r="D154" s="372"/>
      <c r="E154" s="372"/>
      <c r="F154" s="148" t="s">
        <v>45</v>
      </c>
      <c r="G154" s="298">
        <v>1</v>
      </c>
      <c r="H154" s="286"/>
      <c r="I154" s="286"/>
      <c r="J154" s="129"/>
      <c r="K154" s="125"/>
      <c r="L154" s="125"/>
      <c r="M154" s="286" t="s">
        <v>61</v>
      </c>
      <c r="N154" s="125"/>
      <c r="O154" s="222"/>
      <c r="P154" s="222"/>
      <c r="Q154" s="222"/>
      <c r="R154" s="156"/>
      <c r="S154" s="156"/>
      <c r="T154" s="156"/>
      <c r="U154" s="156"/>
      <c r="V154" s="156"/>
      <c r="W154" s="156"/>
      <c r="X154" s="156"/>
      <c r="Y154" s="156"/>
      <c r="Z154" s="156"/>
      <c r="AA154" s="149">
        <f>IF(U154=V154,8,IF(AND(U154&gt;=12,V154&gt;=12,U154&lt;=20,V154&lt;=20),(V154-U154),IF(AND(V154&lt;=12,V154&lt;U154,U154&gt;=20),0,IF(AND(V154&lt;=12,V154&lt;U154,U154&lt;=20,U154&gt;=12),20-U154,IF(AND(V154&lt;=12,V154&gt;U154),0,IF(AND(V154&gt;12,V154&lt;=20),V154-12,IF(V154&gt;20,((V154-12)-(V154-20)))))))))</f>
        <v>8</v>
      </c>
      <c r="AB154" s="156"/>
      <c r="AC154" s="156"/>
      <c r="AD154" s="156"/>
      <c r="AE154" s="222"/>
      <c r="AF154" s="138"/>
      <c r="AG154" s="318">
        <v>19</v>
      </c>
      <c r="AH154" s="349">
        <v>190.58258122850125</v>
      </c>
      <c r="AI154" s="350">
        <v>5.3848819722271839E-2</v>
      </c>
      <c r="AJ154" s="349">
        <v>0.11228433418525614</v>
      </c>
      <c r="AK154" s="349">
        <v>0.11516519892648025</v>
      </c>
      <c r="AL154" s="349">
        <v>5.3848819722271839E-2</v>
      </c>
      <c r="AM154" s="349"/>
      <c r="AN154" s="349"/>
      <c r="AO154" s="351"/>
      <c r="AP154" s="405"/>
      <c r="AQ154" s="406"/>
      <c r="AT154" s="222"/>
    </row>
    <row r="155" spans="1:46" ht="12" hidden="1" customHeight="1">
      <c r="A155" s="167">
        <f t="shared" si="50"/>
        <v>4.1666666666666664E-2</v>
      </c>
      <c r="B155" s="373"/>
      <c r="C155" s="373"/>
      <c r="D155" s="373"/>
      <c r="E155" s="373"/>
      <c r="F155" s="148" t="s">
        <v>3</v>
      </c>
      <c r="G155" s="286"/>
      <c r="H155" s="298"/>
      <c r="I155" s="286"/>
      <c r="J155" s="129"/>
      <c r="K155" s="129"/>
      <c r="L155" s="129"/>
      <c r="M155" s="125"/>
      <c r="N155" s="125"/>
      <c r="O155" s="222"/>
      <c r="P155" s="222"/>
      <c r="Q155" s="222"/>
      <c r="R155" s="156"/>
      <c r="S155" s="156"/>
      <c r="T155" s="156"/>
      <c r="U155" s="156"/>
      <c r="V155" s="156"/>
      <c r="W155" s="156"/>
      <c r="X155" s="156"/>
      <c r="Y155" s="156"/>
      <c r="Z155" s="156"/>
      <c r="AA155" s="156">
        <f>IF(U158=V158,8,IF(AND(U158&gt;=12,V158&gt;=12,U158&lt;=20,V158&lt;=20),(V158-U158),IF(AND(V158&lt;=12,V158&lt;U158,U158&gt;=20),0,IF(AND(V158&lt;=12,V158&lt;U158,U158&lt;=20,U158&gt;=12),20-U158,IF(AND(V158&lt;=12,V158&gt;U158),0,IF(AND(V158&gt;12,V158&lt;=20),V158-12,IF(V158&gt;20,((V158-12)-(V158-20)))))))))</f>
        <v>8</v>
      </c>
      <c r="AB155" s="156"/>
      <c r="AC155" s="156"/>
      <c r="AD155" s="156"/>
      <c r="AE155" s="222"/>
      <c r="AF155" s="138"/>
      <c r="AG155" s="318">
        <v>20</v>
      </c>
      <c r="AH155" s="349">
        <v>190.58258122850125</v>
      </c>
      <c r="AI155" s="350">
        <v>5.6021369129309398E-2</v>
      </c>
      <c r="AJ155" s="349">
        <v>0.11691818964999011</v>
      </c>
      <c r="AK155" s="349">
        <v>0.12034126337651643</v>
      </c>
      <c r="AL155" s="349">
        <v>5.6021369129309398E-2</v>
      </c>
      <c r="AM155" s="349"/>
      <c r="AN155" s="349"/>
      <c r="AO155" s="351"/>
      <c r="AP155" s="405"/>
      <c r="AQ155" s="406"/>
      <c r="AT155" s="222"/>
    </row>
    <row r="156" spans="1:46" ht="12" hidden="1" customHeight="1">
      <c r="A156" s="167">
        <f t="shared" si="50"/>
        <v>5.2083333333333329E-2</v>
      </c>
      <c r="B156" s="293"/>
      <c r="C156" s="293"/>
      <c r="D156" s="293"/>
      <c r="E156" s="293"/>
      <c r="F156" s="222" t="s">
        <v>46</v>
      </c>
      <c r="G156" s="286"/>
      <c r="H156" s="286"/>
      <c r="I156" s="374"/>
      <c r="J156" s="125"/>
      <c r="K156" s="125"/>
      <c r="L156" s="125"/>
      <c r="M156" s="125"/>
      <c r="N156" s="125"/>
      <c r="O156" s="375"/>
      <c r="P156" s="375"/>
      <c r="Q156" s="375"/>
      <c r="R156" s="343" t="s">
        <v>151</v>
      </c>
      <c r="S156" s="344"/>
      <c r="T156" s="344"/>
      <c r="U156" s="344"/>
      <c r="V156" s="344"/>
      <c r="W156" s="344"/>
      <c r="X156" s="344"/>
      <c r="Y156" s="344"/>
      <c r="Z156" s="344"/>
      <c r="AA156" s="344"/>
      <c r="AB156" s="344"/>
      <c r="AC156" s="344"/>
      <c r="AD156" s="345"/>
      <c r="AE156" s="375"/>
      <c r="AF156" s="138"/>
      <c r="AG156" s="318">
        <v>21</v>
      </c>
      <c r="AH156" s="349">
        <v>190.58258122850125</v>
      </c>
      <c r="AI156" s="350">
        <v>5.8281570799671625E-2</v>
      </c>
      <c r="AJ156" s="349">
        <v>0.12174327941845711</v>
      </c>
      <c r="AK156" s="349">
        <v>0.1257499644515111</v>
      </c>
      <c r="AL156" s="349">
        <v>5.8281570799671625E-2</v>
      </c>
      <c r="AM156" s="349"/>
      <c r="AN156" s="349"/>
      <c r="AO156" s="351"/>
      <c r="AP156" s="405"/>
      <c r="AQ156" s="406"/>
      <c r="AT156" s="222"/>
    </row>
    <row r="157" spans="1:46" ht="12" hidden="1" customHeight="1">
      <c r="A157" s="167">
        <f t="shared" si="50"/>
        <v>6.2499999999999993E-2</v>
      </c>
      <c r="B157" s="376"/>
      <c r="C157" s="376"/>
      <c r="D157" s="376"/>
      <c r="E157" s="376"/>
      <c r="F157" s="222" t="s">
        <v>47</v>
      </c>
      <c r="G157" s="286"/>
      <c r="H157" s="286"/>
      <c r="I157" s="374"/>
      <c r="J157" s="125"/>
      <c r="K157" s="125"/>
      <c r="L157" s="125"/>
      <c r="M157" s="125"/>
      <c r="N157" s="125"/>
      <c r="O157" s="376"/>
      <c r="P157" s="376"/>
      <c r="Q157" s="376"/>
      <c r="R157" s="347"/>
      <c r="S157" s="347"/>
      <c r="T157" s="347"/>
      <c r="U157" s="149" t="s">
        <v>12</v>
      </c>
      <c r="V157" s="149" t="s">
        <v>13</v>
      </c>
      <c r="W157" s="149" t="s">
        <v>14</v>
      </c>
      <c r="X157" s="149" t="s">
        <v>15</v>
      </c>
      <c r="Y157" s="149" t="s">
        <v>16</v>
      </c>
      <c r="Z157" s="149" t="s">
        <v>179</v>
      </c>
      <c r="AA157" s="149" t="s">
        <v>17</v>
      </c>
      <c r="AB157" s="149" t="s">
        <v>18</v>
      </c>
      <c r="AC157" s="149" t="s">
        <v>40</v>
      </c>
      <c r="AD157" s="149" t="s">
        <v>41</v>
      </c>
      <c r="AE157" s="376"/>
      <c r="AF157" s="138"/>
      <c r="AG157" s="318">
        <v>22</v>
      </c>
      <c r="AH157" s="349">
        <v>190.58258122850125</v>
      </c>
      <c r="AI157" s="350">
        <v>6.0632961094483864E-2</v>
      </c>
      <c r="AJ157" s="349">
        <v>0.12676749552768821</v>
      </c>
      <c r="AK157" s="349">
        <v>0.13140175793303235</v>
      </c>
      <c r="AL157" s="349">
        <v>6.0632961094483864E-2</v>
      </c>
      <c r="AM157" s="349"/>
      <c r="AN157" s="349"/>
      <c r="AO157" s="351"/>
      <c r="AP157" s="405"/>
      <c r="AQ157" s="406"/>
      <c r="AT157" s="222"/>
    </row>
    <row r="158" spans="1:46" ht="12" hidden="1" customHeight="1">
      <c r="A158" s="167">
        <f t="shared" si="50"/>
        <v>7.2916666666666657E-2</v>
      </c>
      <c r="B158" s="222"/>
      <c r="C158" s="222"/>
      <c r="D158" s="222"/>
      <c r="E158" s="222"/>
      <c r="F158" s="222" t="s">
        <v>48</v>
      </c>
      <c r="G158" s="286"/>
      <c r="H158" s="286"/>
      <c r="I158" s="374"/>
      <c r="J158" s="125"/>
      <c r="K158" s="125"/>
      <c r="L158" s="125"/>
      <c r="M158" s="125"/>
      <c r="N158" s="125"/>
      <c r="O158" s="222"/>
      <c r="P158" s="222"/>
      <c r="Q158" s="222"/>
      <c r="R158" s="347"/>
      <c r="S158" s="347"/>
      <c r="T158" s="149" t="s">
        <v>5</v>
      </c>
      <c r="U158" s="150">
        <f>INT(I17*1440)/60</f>
        <v>0</v>
      </c>
      <c r="V158" s="150">
        <f>INT(J17*1440)/60</f>
        <v>0</v>
      </c>
      <c r="W158" s="149">
        <f>IF(U158&lt;=6,IF(AND(V158&lt;=6, V158&gt;U158),0,IF(AND(V158&lt;12, V158&gt;6),V158-6,IF(V158&gt;=12,6,IF(V158&lt;=U158,6)))))</f>
        <v>6</v>
      </c>
      <c r="X158" s="151" t="b">
        <f>IF(AND(U158&gt;=6,U158&lt;=12),IF(AND(V158&lt;U158,V158&lt;=6),12-U158,IF(AND(V158&lt;U158,V158&gt;6),12-U158+V158-6,IF(V158&gt;=12,12-U158,IF(U158=V158,6,V158-U158)))))</f>
        <v>0</v>
      </c>
      <c r="Y158" s="149" t="b">
        <f>IF(AND(U158&gt;12, U158&lt;=22), IF(AND(V158&gt;12, V158&lt;U158), 6, IF(AND(V158&gt;12, V158&gt;U158), 0, IF(V158&lt;=6, 0,IF(AND(V158&lt;=12, V158&gt;6), V158-6, IF(U158=V158, 6))))))</f>
        <v>0</v>
      </c>
      <c r="Z158" s="150">
        <f>IF(U158=V158,8,IF(AND(U158&gt;=12,V158&gt;=12,U158&lt;=20,V158&lt;=20,V158&gt;U158),(V158-U158),IF(AND(V158&lt;=12,V158&lt;U158,(24-U158&gt;=4),U158&gt;=12),20-U158,IF(AND(V158&lt;=12,V158&gt;U158),0,IF(AND(V158&gt;12,V158&lt;=20,U158&lt;=12,V158&gt;U158),V158-12,IF(AND(V158&gt;20,U158&gt;=20),0,IF(AND(V158&gt;=20,U158&lt;=12),8,"Stop")))))))</f>
        <v>8</v>
      </c>
      <c r="AA158" s="149">
        <f>IF(Z158&lt;&gt;"Stop",Z158,IF(AND(V158&gt;=20,U158&gt;=12,V158&gt;U158),20-U158,IF(AND(U158&gt;12,U158&gt;V158,U158&lt;=20,V158&gt;=12),(20-U158)+(V158-12),IF(AND(V158&lt;U158,V158&lt;=20,V158&gt;=12,U158&gt;=20),V158-12,IF(AND(U158&lt;12,U158&gt;V158),8,0)))))</f>
        <v>8</v>
      </c>
      <c r="AB158" s="149" t="b">
        <f>IF(AND(U158&gt;6,U158&lt;=12),IF(AND(V158&lt;12,V158&lt;U158),10,IF(AND(V158&lt;12,V158&gt;U158),0,IF(AND(V158&gt;12,V158&lt;=22),V158-12,IF(V158&gt;22,10, IF(U158=V158, 10))))))</f>
        <v>0</v>
      </c>
      <c r="AC158" s="149" t="b">
        <f>IF(AND(U158&gt;12,U158&lt;=20),IF(V158&lt;=20,20-U158,IF(AND(V158&gt;12,V158&lt;U158),20-U158+V158-12,IF(AND(V158&gt;=12,V158&lt;=20,V158&gt;U158),V158-U158,IF(V158&gt;20,20-U158,IF(U158=V158,10))))))</f>
        <v>0</v>
      </c>
      <c r="AD158" s="150" t="b">
        <f>IF(U158&gt;20, IF(V158&lt;=12, 0, IF(AND(V158&gt;12, V158&lt;=20), V158-12, IF(AND(V158&gt;20, V158&lt;U158), 10,  IF(AND(V158&gt;20, V158&gt;U158), 0, IF(U158=V158, 10))))))</f>
        <v>0</v>
      </c>
      <c r="AE158" s="222"/>
      <c r="AF158" s="138"/>
      <c r="AG158" s="318">
        <v>23</v>
      </c>
      <c r="AH158" s="349">
        <v>190.58258122850125</v>
      </c>
      <c r="AI158" s="350">
        <v>6.3079219050594076E-2</v>
      </c>
      <c r="AJ158" s="349">
        <v>0.13199905571071818</v>
      </c>
      <c r="AK158" s="349">
        <v>0.13730756953453552</v>
      </c>
      <c r="AL158" s="349">
        <v>6.3079219050594076E-2</v>
      </c>
      <c r="AM158" s="349"/>
      <c r="AN158" s="349"/>
      <c r="AO158" s="351"/>
      <c r="AP158" s="405"/>
      <c r="AQ158" s="406"/>
      <c r="AT158" s="222"/>
    </row>
    <row r="159" spans="1:46" ht="12" hidden="1" customHeight="1">
      <c r="A159" s="167">
        <f t="shared" si="50"/>
        <v>8.3333333333333329E-2</v>
      </c>
      <c r="B159" s="294"/>
      <c r="C159" s="294"/>
      <c r="D159" s="294"/>
      <c r="E159" s="294"/>
      <c r="F159" s="359" t="s">
        <v>49</v>
      </c>
      <c r="G159" s="286">
        <f>IF(OR(C35="Commercial",C35="Retail",C35="Educational"),1,0)</f>
        <v>0</v>
      </c>
      <c r="H159" s="286"/>
      <c r="I159" s="286"/>
      <c r="J159" s="125"/>
      <c r="K159" s="125"/>
      <c r="L159" s="125"/>
      <c r="M159" s="125"/>
      <c r="N159" s="125"/>
      <c r="O159" s="222"/>
      <c r="P159" s="222"/>
      <c r="Q159" s="222"/>
      <c r="R159" s="354"/>
      <c r="S159" s="354"/>
      <c r="T159" s="149"/>
      <c r="U159" s="150"/>
      <c r="V159" s="150"/>
      <c r="W159" s="149"/>
      <c r="X159" s="151"/>
      <c r="Y159" s="149"/>
      <c r="Z159" s="150"/>
      <c r="AA159" s="149"/>
      <c r="AB159" s="149"/>
      <c r="AC159" s="149"/>
      <c r="AD159" s="150"/>
      <c r="AE159" s="222"/>
      <c r="AF159" s="138"/>
      <c r="AG159" s="318">
        <v>24</v>
      </c>
      <c r="AH159" s="349">
        <v>190.58258122850125</v>
      </c>
      <c r="AI159" s="350">
        <v>6.5624172136874617E-2</v>
      </c>
      <c r="AJ159" s="349">
        <v>0.13744651683771439</v>
      </c>
      <c r="AK159" s="349">
        <v>0.1434788160223073</v>
      </c>
      <c r="AL159" s="349">
        <v>6.5624172136874617E-2</v>
      </c>
      <c r="AM159" s="349"/>
      <c r="AN159" s="349"/>
      <c r="AO159" s="351"/>
      <c r="AP159" s="405"/>
      <c r="AQ159" s="406"/>
      <c r="AT159" s="222"/>
    </row>
    <row r="160" spans="1:46" ht="12" hidden="1" customHeight="1">
      <c r="A160" s="167">
        <f t="shared" si="50"/>
        <v>9.375E-2</v>
      </c>
      <c r="B160" s="294"/>
      <c r="C160" s="294"/>
      <c r="D160" s="294"/>
      <c r="E160" s="294"/>
      <c r="F160" s="360" t="s">
        <v>0</v>
      </c>
      <c r="G160" s="286"/>
      <c r="H160" s="286"/>
      <c r="I160" s="286"/>
      <c r="J160" s="125"/>
      <c r="K160" s="125"/>
      <c r="L160" s="125"/>
      <c r="M160" s="125"/>
      <c r="N160" s="125"/>
      <c r="O160" s="222"/>
      <c r="P160" s="222"/>
      <c r="Q160" s="222"/>
      <c r="R160" s="347"/>
      <c r="S160" s="347"/>
      <c r="T160" s="149" t="s">
        <v>6</v>
      </c>
      <c r="U160" s="150">
        <f t="shared" ref="U160:V163" si="51">INT(I18*1440)/60</f>
        <v>0</v>
      </c>
      <c r="V160" s="150">
        <f t="shared" si="51"/>
        <v>0</v>
      </c>
      <c r="W160" s="149">
        <f>IF(U160&lt;=6,IF(AND(V160&lt;=6, V160&gt;U160),0,IF(AND(V160&lt;12, V160&gt;6),V160-6,IF(V160&gt;=12,6,IF(V160&lt;=U160,6)))))</f>
        <v>6</v>
      </c>
      <c r="X160" s="149" t="b">
        <f>IF(AND(U160&gt;6, U160&lt;=12), IF(AND(V160&lt;U160, V160&lt;=6), 12-U160, IF(AND(V160&lt;U160, V160&gt;6), 12-U160+V160-6, IF(V160&gt;=12, 12-U160, IF(U160=V160, 6, V160-U160)))))</f>
        <v>0</v>
      </c>
      <c r="Y160" s="149" t="b">
        <f>IF(AND(U160&gt;12, U160&lt;=22), IF(AND(V160&gt;12, V160&lt;U160), 6, IF(AND(V160&gt;12, V160&gt;U160), 0, IF(V160&lt;=6, 0,IF(AND(V160&lt;=12, V160&gt;6), V160-6, IF(U160=V160, 6))))))</f>
        <v>0</v>
      </c>
      <c r="Z160" s="150">
        <f>IF(U160=V160,8,IF(AND(U160&gt;=12,V160&gt;=12,U160&lt;=20,V160&lt;=20,V160&gt;U160),(V160-U160),IF(AND(V160&lt;=12,V160&lt;U160,(24-U160&gt;=4),U160&gt;=12),20-U160,IF(AND(V160&lt;=12,V160&gt;U160),0,IF(AND(V160&gt;12,V160&lt;=20,U160&lt;=12,V160&gt;U160),V160-12,IF(AND(V160&gt;20,U160&gt;=20),0,IF(AND(V160&gt;=20,U160&lt;=12),8,"Stop")))))))</f>
        <v>8</v>
      </c>
      <c r="AA160" s="149">
        <f>IF(Z160&lt;&gt;"Stop",Z160,IF(AND(V160&gt;=20,U160&gt;=12,V160&gt;U160),20-U160,IF(AND(U160&gt;12,U160&gt;V160,U160&lt;=20,V160&gt;=12),(20-U160)+(V160-12),IF(AND(V160&lt;U160,V160&lt;=20,V160&gt;=12,U160&gt;=20),V160-12,IF(AND(U160&lt;12,U160&gt;V160),8,0)))))</f>
        <v>8</v>
      </c>
      <c r="AB160" s="149" t="b">
        <f>IF(AND(U160&gt;6,U160&lt;=12),IF(AND(V160&lt;12,V160&lt;U160),10,IF(AND(V160&lt;12,V160&gt;U160),0,IF(AND(V160&gt;12,V160&lt;=22),V160-12,IF(V160&gt;22,10, IF(U160=V160, 10))))))</f>
        <v>0</v>
      </c>
      <c r="AC160" s="149" t="b">
        <f>IF(AND(U160&gt;12, U160&lt;=20), IF(V160&lt;=20, 20-U160, IF(AND(V160&gt;12, V160&lt;U160), 20-U160+V160-12, IF(AND(V160&gt;12, V160&lt;=20, V160&gt;U160), V160-U160, IF(V160&gt;20, 20-U160,IF(U160=V160, 10))))))</f>
        <v>0</v>
      </c>
      <c r="AD160" s="150" t="b">
        <f>IF(U160&gt;20, IF(V160&lt;=12, 0, IF(AND(V160&gt;12, V160&lt;=20), V160-12, IF(AND(V160&gt;20, V160&lt;U160), 10,  IF(AND(V160&gt;20, V160&gt;U160), 0, IF(U160=V160, 10))))))</f>
        <v>0</v>
      </c>
      <c r="AE160" s="222"/>
      <c r="AF160" s="138"/>
      <c r="AG160" s="318">
        <v>25</v>
      </c>
      <c r="AH160" s="349">
        <v>190.58258122850125</v>
      </c>
      <c r="AI160" s="350">
        <v>6.827180224276401E-2</v>
      </c>
      <c r="AJ160" s="349">
        <v>0.14311878891180682</v>
      </c>
      <c r="AK160" s="349">
        <v>0.14992742728568423</v>
      </c>
      <c r="AL160" s="349">
        <v>6.827180224276401E-2</v>
      </c>
      <c r="AM160" s="349"/>
      <c r="AN160" s="349"/>
      <c r="AO160" s="351"/>
      <c r="AP160" s="405"/>
      <c r="AQ160" s="406"/>
      <c r="AT160" s="222"/>
    </row>
    <row r="161" spans="1:46" ht="12" hidden="1" customHeight="1">
      <c r="A161" s="167">
        <f t="shared" si="50"/>
        <v>0.10416666666666667</v>
      </c>
      <c r="B161" s="294"/>
      <c r="C161" s="294"/>
      <c r="D161" s="294"/>
      <c r="E161" s="294"/>
      <c r="F161" s="377" t="s">
        <v>50</v>
      </c>
      <c r="G161" s="286"/>
      <c r="H161" s="286"/>
      <c r="I161" s="286"/>
      <c r="J161" s="125"/>
      <c r="K161" s="125"/>
      <c r="L161" s="125"/>
      <c r="M161" s="125"/>
      <c r="N161" s="125"/>
      <c r="O161" s="222"/>
      <c r="P161" s="222"/>
      <c r="Q161" s="222"/>
      <c r="R161" s="354"/>
      <c r="S161" s="354"/>
      <c r="T161" s="149" t="s">
        <v>7</v>
      </c>
      <c r="U161" s="150">
        <f t="shared" si="51"/>
        <v>0</v>
      </c>
      <c r="V161" s="150">
        <f t="shared" si="51"/>
        <v>0</v>
      </c>
      <c r="W161" s="149">
        <f>IF(U161&lt;=6,IF(AND(V161&lt;=6, V161&gt;U161),0,IF(AND(V161&lt;12, V161&gt;6),V161-6,IF(V161&gt;=12,6,IF(V161&lt;=U161,6)))))</f>
        <v>6</v>
      </c>
      <c r="X161" s="149" t="b">
        <f>IF(AND(U161&gt;6, U161&lt;=12), IF(AND(V161&lt;U161, V161&lt;=6), 12-U161, IF(AND(V161&lt;U161, V161&gt;6), 12-U161+V161-6, IF(V161&gt;=12, 12-U161, IF(U161=V161, 6, V161-U161)))))</f>
        <v>0</v>
      </c>
      <c r="Y161" s="149" t="b">
        <f>IF(AND(U161&gt;12, U161&lt;=22), IF(AND(V161&gt;12, V161&lt;U161), 6, IF(AND(V161&gt;12, V161&gt;U161), 0, IF(V161&lt;=6, 0,IF(AND(V161&lt;=12, V161&gt;6), V161-6, IF(U161=V161, 6))))))</f>
        <v>0</v>
      </c>
      <c r="Z161" s="150">
        <f>IF(U161=V161,8,IF(AND(U161&gt;=12,V161&gt;=12,U161&lt;=20,V161&lt;=20,V161&gt;U161),(V161-U161),IF(AND(V161&lt;=12,V161&lt;U161,(24-U161&gt;=4),U161&gt;=12),20-U161,IF(AND(V161&lt;=12,V161&gt;U161),0,IF(AND(V161&gt;12,V161&lt;=20,U161&lt;=12,V161&gt;U161),V161-12,IF(AND(V161&gt;20,U161&gt;=20),0,IF(AND(V161&gt;=20,U161&lt;=12),8,"Stop")))))))</f>
        <v>8</v>
      </c>
      <c r="AA161" s="149">
        <f>IF(Z161&lt;&gt;"Stop",Z161,IF(AND(V161&gt;=20,U161&gt;=12,V161&gt;U161),20-U161,IF(AND(U161&gt;12,U161&gt;V161,U161&lt;=20,V161&gt;=12),(20-U161)+(V161-12),IF(AND(V161&lt;U161,V161&lt;=20,V161&gt;=12,U161&gt;=20),V161-12,IF(AND(U161&lt;12,U161&gt;V161),8,0)))))</f>
        <v>8</v>
      </c>
      <c r="AB161" s="149" t="b">
        <f>IF(AND(U161&gt;6,U161&lt;=12),IF(AND(V161&lt;12,V161&lt;U161),10,IF(AND(V161&lt;12,V161&gt;U161),0,IF(AND(V161&gt;12,V161&lt;=22),V161-12,IF(V161&gt;22,10, IF(U161=V161, 10))))))</f>
        <v>0</v>
      </c>
      <c r="AC161" s="149" t="b">
        <f>IF(AND(U161&gt;12, U161&lt;=20), IF(V161&lt;=20, 20-U161, IF(AND(V161&gt;12, V161&lt;U161), 20-U161+V161-12, IF(AND(V161&gt;12, V161&lt;=20, V161&gt;U161), V161-U161, IF(V161&gt;20, 20-U161,IF(U161=V161, 10))))))</f>
        <v>0</v>
      </c>
      <c r="AD161" s="150" t="b">
        <f>IF(U161&gt;20, IF(V161&lt;=12, 0, IF(AND(V161&gt;12, V161&lt;=20), V161-12, IF(AND(V161&gt;20, V161&lt;U161), 10,  IF(AND(V161&gt;20, V161&gt;U161), 0, IF(U161=V161, 10))))))</f>
        <v>0</v>
      </c>
      <c r="AE161" s="222"/>
      <c r="AF161" s="138"/>
      <c r="AG161" s="318">
        <v>26</v>
      </c>
      <c r="AH161" s="349">
        <v>190.58258122850125</v>
      </c>
      <c r="AI161" s="350">
        <v>7.1026251908418533E-2</v>
      </c>
      <c r="AJ161" s="349">
        <v>0.14902514964251118</v>
      </c>
      <c r="AK161" s="349">
        <v>0.1566658693992104</v>
      </c>
      <c r="AL161" s="349">
        <v>7.1026251908418533E-2</v>
      </c>
      <c r="AM161" s="349"/>
      <c r="AN161" s="349"/>
      <c r="AO161" s="351"/>
      <c r="AP161" s="405"/>
      <c r="AQ161" s="406"/>
      <c r="AT161" s="222"/>
    </row>
    <row r="162" spans="1:46" ht="12" hidden="1" customHeight="1">
      <c r="A162" s="167">
        <f t="shared" si="50"/>
        <v>0.11458333333333334</v>
      </c>
      <c r="B162" s="294"/>
      <c r="C162" s="294"/>
      <c r="D162" s="294"/>
      <c r="E162" s="294"/>
      <c r="F162" s="295" t="s">
        <v>51</v>
      </c>
      <c r="G162" s="286"/>
      <c r="H162" s="286"/>
      <c r="I162" s="286"/>
      <c r="J162" s="125"/>
      <c r="K162" s="125"/>
      <c r="L162" s="125"/>
      <c r="M162" s="125"/>
      <c r="N162" s="125"/>
      <c r="O162" s="222"/>
      <c r="P162" s="222"/>
      <c r="Q162" s="222"/>
      <c r="R162" s="361"/>
      <c r="S162" s="361"/>
      <c r="T162" s="361" t="s">
        <v>106</v>
      </c>
      <c r="U162" s="150">
        <f t="shared" si="51"/>
        <v>0</v>
      </c>
      <c r="V162" s="150">
        <f t="shared" si="51"/>
        <v>0</v>
      </c>
      <c r="W162" s="361">
        <f>IF(U162&lt;=6,IF(AND(V162&lt;=6, V162&gt;U162),0,IF(AND(V162&lt;12, V162&gt;6),V162-6,IF(V162&gt;=12,6,IF(V162&lt;=U162,6)))))</f>
        <v>6</v>
      </c>
      <c r="X162" s="149" t="b">
        <f>IF(AND(U162&gt;6, U162&lt;=12), IF(AND(V162&lt;U162, V162&lt;=6), 12-U162, IF(AND(V162&lt;U162, V162&gt;6), 12-U162+V162-6, IF(V162&gt;=12, 12-U162, IF(U162=V162, 6, V162-U162)))))</f>
        <v>0</v>
      </c>
      <c r="Y162" s="149" t="b">
        <f>IF(AND(U162&gt;12, U162&lt;=22), IF(AND(V162&gt;12, V162&lt;U162), 6, IF(AND(V162&gt;12, V162&gt;U162), 0, IF(V162&lt;=6, 0,IF(AND(V162&lt;=12, V162&gt;6), V162-6, IF(U162=V162, 6))))))</f>
        <v>0</v>
      </c>
      <c r="Z162" s="150">
        <f>IF(U162=V162,8,IF(AND(U162&gt;=12,V162&gt;=12,U162&lt;=20,V162&lt;=20,V162&gt;U162),(V162-U162),IF(AND(V162&lt;=12,V162&lt;U162,(24-U162&gt;=4),U162&gt;=12),20-U162,IF(AND(V162&lt;=12,V162&gt;U162),0,IF(AND(V162&gt;12,V162&lt;=20,U162&lt;=12,V162&gt;U162),V162-12,IF(AND(V162&gt;20,U162&gt;=20),0,IF(AND(V162&gt;=20,U162&lt;=12),8,"Stop")))))))</f>
        <v>8</v>
      </c>
      <c r="AA162" s="149">
        <f>IF(Z162&lt;&gt;"Stop",Z162,IF(AND(V162&gt;=20,U162&gt;=12,V162&gt;U162),20-U162,IF(AND(U162&gt;12,U162&gt;V162,U162&lt;=20,V162&gt;=12),(20-U162)+(V162-12),IF(AND(V162&lt;U162,V162&lt;=20,V162&gt;=12,U162&gt;=20),V162-12,IF(AND(U162&lt;12,U162&gt;V162),8,0)))))</f>
        <v>8</v>
      </c>
      <c r="AB162" s="149" t="b">
        <f>IF(AND(U162&gt;6,U162&lt;=12),IF(AND(V162&lt;12,V162&lt;U162),10,IF(AND(V162&lt;12,V162&gt;U162),0,IF(AND(V162&gt;12,V162&lt;=22),V162-12,IF(V162&gt;22,10, IF(U162=V162, 10))))))</f>
        <v>0</v>
      </c>
      <c r="AC162" s="149" t="b">
        <f>IF(AND(U162&gt;12, U162&lt;=20), IF(V162&lt;=20, 20-U162, IF(AND(V162&gt;12, V162&lt;U162), 20-U162+V162-12, IF(AND(V162&gt;12, V162&lt;=20, V162&gt;U162), V162-U162, IF(V162&gt;20, 20-U162,IF(U162=V162, 10))))))</f>
        <v>0</v>
      </c>
      <c r="AD162" s="150" t="b">
        <f>IF(U162&gt;20, IF(V162&lt;=12, 0, IF(AND(V162&gt;12, V162&lt;=20), V162-12, IF(AND(V162&gt;20, V162&lt;U162), 10,  IF(AND(V162&gt;20, V162&gt;U162), 0, IF(U162=V162, 10))))))</f>
        <v>0</v>
      </c>
      <c r="AE162" s="222"/>
      <c r="AF162" s="138"/>
      <c r="AG162" s="318">
        <v>27</v>
      </c>
      <c r="AH162" s="349">
        <v>190.58258122850125</v>
      </c>
      <c r="AI162" s="350">
        <v>7.3891830806221429E-2</v>
      </c>
      <c r="AJ162" s="349">
        <v>0.15517525962058168</v>
      </c>
      <c r="AK162" s="349">
        <v>0.16370716872131671</v>
      </c>
      <c r="AL162" s="349">
        <v>7.3891830806221429E-2</v>
      </c>
      <c r="AM162" s="349"/>
      <c r="AN162" s="349"/>
      <c r="AO162" s="351"/>
      <c r="AP162" s="405"/>
      <c r="AQ162" s="406"/>
      <c r="AT162" s="222"/>
    </row>
    <row r="163" spans="1:46" ht="15.75" hidden="1" customHeight="1">
      <c r="A163" s="167">
        <f t="shared" si="50"/>
        <v>0.125</v>
      </c>
      <c r="B163" s="294"/>
      <c r="C163" s="294"/>
      <c r="D163" s="294"/>
      <c r="E163" s="294"/>
      <c r="F163" s="295" t="s">
        <v>2</v>
      </c>
      <c r="G163" s="286"/>
      <c r="H163" s="286"/>
      <c r="I163" s="286"/>
      <c r="J163" s="125"/>
      <c r="K163" s="125"/>
      <c r="L163" s="125"/>
      <c r="M163" s="125"/>
      <c r="N163" s="125"/>
      <c r="R163" s="361"/>
      <c r="S163" s="361"/>
      <c r="T163" s="361" t="s">
        <v>9</v>
      </c>
      <c r="U163" s="150">
        <f t="shared" si="51"/>
        <v>0</v>
      </c>
      <c r="V163" s="150">
        <f t="shared" si="51"/>
        <v>0</v>
      </c>
      <c r="W163" s="361">
        <f>IF(U163&lt;=6,IF(AND(V163&lt;=6, V163&gt;U163),0,IF(AND(V163&lt;12, V163&gt;6),V163-6,IF(V163&gt;=12,6,IF(V163&lt;=U163,6)))))</f>
        <v>6</v>
      </c>
      <c r="X163" s="149" t="b">
        <f>IF(AND(U163&gt;6, U163&lt;=12), IF(AND(V163&lt;U163, V163&lt;=6), 12-U163, IF(AND(V163&lt;U163, V163&gt;6), 12-U163+V163-6, IF(V163&gt;=12, 12-U163, IF(U163=V163, 6, V163-U163)))))</f>
        <v>0</v>
      </c>
      <c r="Y163" s="149" t="b">
        <f>IF(AND(U163&gt;12, U163&lt;=22), IF(AND(V163&gt;12, V163&lt;U163), 6, IF(AND(V163&gt;12, V163&gt;U163), 0, IF(V163&lt;=6, 0,IF(AND(V163&lt;=12, V163&gt;6), V163-6, IF(U163=V163, 6))))))</f>
        <v>0</v>
      </c>
      <c r="Z163" s="150">
        <f>IF(U163=V163,8,IF(AND(U163&gt;=12,V163&gt;=12,U163&lt;=20,V163&lt;=20,V163&gt;U163),(V163-U163),IF(AND(V163&lt;=12,V163&lt;U163,(24-U163&gt;=4),U163&gt;=12),20-U163,IF(AND(V163&lt;=12,V163&gt;U163),0,IF(AND(V163&gt;12,V163&lt;=20,U163&lt;=12,V163&gt;U163),V163-12,IF(AND(V163&gt;20,U163&gt;=20),0,IF(AND(V163&gt;=20,U163&lt;=12),8,"Stop")))))))</f>
        <v>8</v>
      </c>
      <c r="AA163" s="149">
        <f>IF(Z163&lt;&gt;"Stop",Z163,IF(AND(V163&gt;=20,U163&gt;=12,V163&gt;U163),20-U163,IF(AND(U163&gt;12,U163&gt;V163,U163&lt;=20,V163&gt;=12),(20-U163)+(V163-12),IF(AND(V163&lt;U163,V163&lt;=20,V163&gt;=12,U163&gt;=20),V163-12,IF(AND(U163&lt;12,U163&gt;V163),8,0)))))</f>
        <v>8</v>
      </c>
      <c r="AB163" s="149" t="b">
        <f>IF(AND(U163&gt;6,U163&lt;=12),IF(AND(V163&lt;12,V163&lt;U163),10,IF(AND(V163&lt;12,V163&gt;U163),0,IF(AND(V163&gt;12,V163&lt;=22),V163-12,IF(V163&gt;22,10, IF(U163=V163, 10))))))</f>
        <v>0</v>
      </c>
      <c r="AC163" s="149" t="b">
        <f>IF(AND(U163&gt;12, U163&lt;=20), IF(V163&lt;=20, 20-U163, IF(AND(V163&gt;12, V163&lt;U163), 20-U163+V163-12, IF(AND(V163&gt;12, V163&lt;=20, V163&gt;U163), V163-U163, IF(V163&gt;20, 20-U163,IF(U163=V163, 10))))))</f>
        <v>0</v>
      </c>
      <c r="AD163" s="150" t="b">
        <f>IF(U163&gt;20, IF(V163&lt;=12, 0, IF(AND(V163&gt;12, V163&lt;=20), V163-12, IF(AND(V163&gt;20, V163&lt;U163), 10,  IF(AND(V163&gt;20, V163&gt;U163), 0, IF(U163=V163, 10))))))</f>
        <v>0</v>
      </c>
      <c r="AF163" s="138"/>
      <c r="AG163" s="318">
        <v>28</v>
      </c>
      <c r="AH163" s="349">
        <v>190.58258122850125</v>
      </c>
      <c r="AI163" s="350">
        <v>7.6873022483790909E-2</v>
      </c>
      <c r="AJ163" s="349">
        <v>0.16157917811911399</v>
      </c>
      <c r="AK163" s="349">
        <v>0.17106493707610784</v>
      </c>
      <c r="AL163" s="349">
        <v>7.6873022483790909E-2</v>
      </c>
      <c r="AM163" s="349"/>
      <c r="AN163" s="349"/>
      <c r="AP163" s="405"/>
      <c r="AQ163" s="406"/>
    </row>
    <row r="164" spans="1:46" ht="12" hidden="1" customHeight="1">
      <c r="A164" s="167">
        <f t="shared" si="50"/>
        <v>0.13541666666666666</v>
      </c>
      <c r="B164" s="294"/>
      <c r="C164" s="294"/>
      <c r="D164" s="294"/>
      <c r="E164" s="294"/>
      <c r="F164" s="286" t="s">
        <v>1</v>
      </c>
      <c r="G164" s="286"/>
      <c r="H164" s="286"/>
      <c r="I164" s="286"/>
      <c r="J164" s="125"/>
      <c r="K164" s="125"/>
      <c r="L164" s="125"/>
      <c r="M164" s="125"/>
      <c r="N164" s="125"/>
      <c r="R164" s="361"/>
      <c r="S164" s="361"/>
      <c r="T164" s="361"/>
      <c r="U164" s="150"/>
      <c r="V164" s="150"/>
      <c r="W164" s="361"/>
      <c r="X164" s="149"/>
      <c r="Y164" s="149"/>
      <c r="Z164" s="150"/>
      <c r="AA164" s="149"/>
      <c r="AB164" s="149"/>
      <c r="AC164" s="149"/>
      <c r="AD164" s="150"/>
      <c r="AF164" s="138"/>
      <c r="AG164" s="318">
        <v>29</v>
      </c>
      <c r="AH164" s="349">
        <v>190.58258122850125</v>
      </c>
      <c r="AI164" s="350">
        <v>7.9974491379037088E-2</v>
      </c>
      <c r="AJ164" s="349">
        <v>0.16824737954674282</v>
      </c>
      <c r="AK164" s="349">
        <v>0.17875339806693694</v>
      </c>
      <c r="AL164" s="349">
        <v>7.9974491379037088E-2</v>
      </c>
      <c r="AM164" s="349"/>
      <c r="AN164" s="349"/>
      <c r="AP164" s="405"/>
      <c r="AQ164" s="406"/>
    </row>
    <row r="165" spans="1:46" ht="12" hidden="1" customHeight="1">
      <c r="A165" s="167">
        <f t="shared" si="50"/>
        <v>0.14583333333333331</v>
      </c>
      <c r="B165" s="294"/>
      <c r="C165" s="294"/>
      <c r="D165" s="294"/>
      <c r="E165" s="294"/>
      <c r="F165" s="152" t="s">
        <v>52</v>
      </c>
      <c r="G165" s="286"/>
      <c r="H165" s="286"/>
      <c r="I165" s="286"/>
      <c r="J165" s="125"/>
      <c r="K165" s="125"/>
      <c r="L165" s="125"/>
      <c r="M165" s="125"/>
      <c r="N165" s="125"/>
      <c r="R165" s="347"/>
      <c r="S165" s="347"/>
      <c r="T165" s="149" t="s">
        <v>10</v>
      </c>
      <c r="U165" s="150">
        <f>INT(I22*1440)/60</f>
        <v>0</v>
      </c>
      <c r="V165" s="150">
        <f>INT(J22*1440)/60</f>
        <v>0</v>
      </c>
      <c r="W165" s="149">
        <f>IF(U165&lt;=6,IF(AND(V165&lt;=6, V165&gt;U165),0,IF(AND(V165&lt;12, V165&gt;6),V165-6,IF(V165&gt;=12,6,IF(V165&lt;=U165,6)))))</f>
        <v>6</v>
      </c>
      <c r="X165" s="149" t="b">
        <f>IF(AND(U165&gt;6, U165&lt;=12), IF(AND(V165&lt;U165, V165&lt;=6), 12-U165, IF(AND(V165&lt;U165, V165&gt;6), 12-U165+V165-6, IF(V165&gt;=12, 12-U165, IF(U165=V165, 6, V165-U165)))))</f>
        <v>0</v>
      </c>
      <c r="Y165" s="149" t="b">
        <f>IF(AND(U165&gt;12, U165&lt;=22), IF(AND(V165&gt;12, V165&lt;U165), 6, IF(AND(V165&gt;12, V165&gt;U165), 0, IF(V165&lt;=6, 0,IF(AND(V165&lt;=12, V165&gt;6), V165-6, IF(U165=V165, 6))))))</f>
        <v>0</v>
      </c>
      <c r="Z165" s="150" t="b">
        <f>IF(AND(U165&gt;22, U165&lt;=24), IF(V165&lt;=6, 0, IF(AND(V165&gt;6, V165&lt;=12), V165-6, IF(AND(V165&gt;12, V165&lt;U165), 6, IF(AND(V165&gt;12, V165&gt;U165), 0, IF(U165=V165, 6))))))</f>
        <v>0</v>
      </c>
      <c r="AA165" s="149"/>
      <c r="AB165" s="149"/>
      <c r="AC165" s="149" t="b">
        <f>IF(AND(U165&gt;12, U165&lt;=20), IF(V165&lt;=20, 20-U165, IF(AND(V165&gt;12, V165&lt;U165), 20-U165+V165-12, IF(AND(V165&gt;12, V165&lt;=20, V165&gt;U165), V165-U165, IF(V165&gt;20, 20-U165,IF(U165=V165, 10))))))</f>
        <v>0</v>
      </c>
      <c r="AD165" s="150" t="b">
        <f>IF(U165&gt;20, IF(V165&lt;=12, 0, IF(AND(V165&gt;12, V165&lt;=20), V165-12, IF(AND(V165&gt;20, V165&lt;U165), 10,  IF(AND(V165&gt;20, V165&gt;U165), 0, IF(U165=V165, 10))))))</f>
        <v>0</v>
      </c>
      <c r="AF165" s="138"/>
      <c r="AG165" s="318">
        <v>30</v>
      </c>
      <c r="AH165" s="349">
        <v>190.58258122850125</v>
      </c>
      <c r="AI165" s="350">
        <v>8.3201090118243906E-2</v>
      </c>
      <c r="AJ165" s="349">
        <v>0.17519077057984578</v>
      </c>
      <c r="AK165" s="349">
        <v>0.18678741457263581</v>
      </c>
      <c r="AL165" s="349">
        <v>8.3201090118243906E-2</v>
      </c>
      <c r="AM165" s="349"/>
      <c r="AN165" s="349"/>
      <c r="AP165" s="405"/>
      <c r="AQ165" s="406"/>
    </row>
    <row r="166" spans="1:46" ht="11.25" hidden="1" customHeight="1">
      <c r="A166" s="167">
        <f t="shared" si="50"/>
        <v>0.15624999999999997</v>
      </c>
      <c r="B166" s="294"/>
      <c r="C166" s="294"/>
      <c r="D166" s="294"/>
      <c r="E166" s="294"/>
      <c r="F166" s="359" t="s">
        <v>33</v>
      </c>
      <c r="G166" s="380">
        <v>0.1</v>
      </c>
      <c r="H166" s="286"/>
      <c r="I166" s="286"/>
      <c r="J166" s="125"/>
      <c r="K166" s="125"/>
      <c r="L166" s="125"/>
      <c r="M166" s="125"/>
      <c r="N166" s="286"/>
      <c r="R166" s="347"/>
      <c r="S166" s="347"/>
      <c r="T166" s="149" t="s">
        <v>11</v>
      </c>
      <c r="U166" s="150">
        <f>INT(I23*1440)/60</f>
        <v>0</v>
      </c>
      <c r="V166" s="150">
        <f>INT(J23*1440)/60</f>
        <v>0</v>
      </c>
      <c r="W166" s="149">
        <f>IF(U166&lt;=6,IF(AND(V166&lt;=6, V166&gt;U166),0,IF(AND(V166&lt;12, V166&gt;6),V166-6,IF(V166&gt;=12,6,IF(V166&lt;=U166,6)))))</f>
        <v>6</v>
      </c>
      <c r="X166" s="149" t="b">
        <f>IF(AND(U166&gt;6, U166&lt;=12), IF(AND(V166&lt;U166, V166&lt;=6), 12-U166, IF(AND(V166&lt;U166, V166&gt;6), 12-U166+V166-6, IF(V166&gt;=12, 12-U166, IF(U166=V166, 6, V166-U166)))))</f>
        <v>0</v>
      </c>
      <c r="Y166" s="149" t="b">
        <f>IF(AND(U166&gt;12, U166&lt;=22), IF(AND(V166&gt;12, V166&lt;U166), 6, IF(AND(V166&gt;12, V166&gt;U166), 0, IF(V166&lt;=6, 0,IF(AND(V166&lt;=12, V166&gt;6), V166-6, IF(U166=V166, 6))))))</f>
        <v>0</v>
      </c>
      <c r="Z166" s="150" t="b">
        <f>IF(AND(U166&gt;22, U166&lt;=24), IF(V166&lt;=6, 0, IF(AND(V166&gt;6, V166&lt;=12), V166-6, IF(AND(V166&gt;12, V166&lt;U166), 6, IF(AND(V166&gt;12, V166&gt;U166), 0, IF(U166=V166, 6))))))</f>
        <v>0</v>
      </c>
      <c r="AA166" s="149"/>
      <c r="AB166" s="149"/>
      <c r="AC166" s="149" t="b">
        <f>IF(AND(U166&gt;12, U166&lt;=20), IF(V166&lt;=20, 20-U166, IF(AND(V166&gt;12, V166&lt;U166), 20-U166+V166-12, IF(AND(V166&gt;12, V166&lt;=20, V166&gt;U166), V166-U166, IF(V166&gt;20, 20-U166,IF(U166=V166, 10))))))</f>
        <v>0</v>
      </c>
      <c r="AD166" s="150" t="b">
        <f>IF(U166&gt;20, IF(V166&lt;=12, 0, IF(AND(V166&gt;12, V166&lt;=20), V166-12, IF(AND(V166&gt;20, V166&lt;U166), 10,  IF(AND(V166&gt;20, V166&gt;U166), 0, IF(U166=V166, 10))))))</f>
        <v>0</v>
      </c>
      <c r="AF166" s="138"/>
      <c r="AG166" s="318"/>
      <c r="AH166" s="349"/>
      <c r="AI166" s="349"/>
      <c r="AJ166" s="349"/>
      <c r="AK166" s="349"/>
      <c r="AL166" s="349"/>
    </row>
    <row r="167" spans="1:46" ht="11.25" hidden="1" customHeight="1">
      <c r="A167" s="167">
        <f t="shared" si="50"/>
        <v>0.16666666666666663</v>
      </c>
      <c r="B167" s="294"/>
      <c r="C167" s="294"/>
      <c r="D167" s="294"/>
      <c r="E167" s="294"/>
      <c r="F167" s="359" t="s">
        <v>34</v>
      </c>
      <c r="G167" s="384">
        <v>0.75</v>
      </c>
      <c r="H167" s="384"/>
      <c r="I167" s="286"/>
      <c r="J167" s="125"/>
      <c r="K167" s="125"/>
      <c r="L167" s="125"/>
      <c r="M167" s="125"/>
      <c r="N167" s="286"/>
      <c r="R167" s="149" t="s">
        <v>19</v>
      </c>
      <c r="S167" s="149" t="s">
        <v>20</v>
      </c>
      <c r="T167" s="157" t="s">
        <v>101</v>
      </c>
      <c r="U167" s="158" t="s">
        <v>101</v>
      </c>
      <c r="V167" s="347"/>
      <c r="W167" s="347"/>
      <c r="X167" s="347"/>
      <c r="Y167" s="365" t="s">
        <v>42</v>
      </c>
      <c r="Z167" s="365"/>
      <c r="AA167" s="155">
        <f>SUM(AA158:AA166)</f>
        <v>40</v>
      </c>
      <c r="AB167" s="155">
        <f>SUM(AB158:AB166)</f>
        <v>0</v>
      </c>
      <c r="AC167" s="155">
        <f>SUM(AC158:AC166)</f>
        <v>0</v>
      </c>
      <c r="AD167" s="347"/>
    </row>
    <row r="168" spans="1:46" ht="11.25" hidden="1" customHeight="1">
      <c r="A168" s="167">
        <f t="shared" si="50"/>
        <v>0.17708333333333329</v>
      </c>
      <c r="B168" s="125"/>
      <c r="C168" s="125"/>
      <c r="D168" s="125"/>
      <c r="E168" s="125"/>
      <c r="F168" s="359" t="s">
        <v>35</v>
      </c>
      <c r="G168" s="384">
        <v>1</v>
      </c>
      <c r="H168" s="384"/>
      <c r="I168" s="286"/>
      <c r="J168" s="125"/>
      <c r="K168" s="125"/>
      <c r="L168" s="125"/>
      <c r="M168" s="125"/>
      <c r="N168" s="286"/>
      <c r="R168" s="149">
        <f>IF(OR($J17="",$U158=""),0,AA158)</f>
        <v>0</v>
      </c>
      <c r="S168" s="149">
        <f>K17-R168</f>
        <v>0</v>
      </c>
      <c r="T168" s="159" t="s">
        <v>115</v>
      </c>
      <c r="U168" s="160" t="s">
        <v>20</v>
      </c>
      <c r="V168" s="161">
        <f>24-U158+V158</f>
        <v>24</v>
      </c>
      <c r="W168" s="153"/>
      <c r="X168" s="153"/>
      <c r="Y168" s="347"/>
      <c r="Z168" s="347"/>
      <c r="AA168" s="347"/>
      <c r="AB168" s="347"/>
      <c r="AC168" s="347"/>
      <c r="AD168" s="347"/>
      <c r="AF168" s="378">
        <v>7.8267799999999998E-2</v>
      </c>
      <c r="AG168" s="378"/>
      <c r="AH168" s="379" t="s">
        <v>323</v>
      </c>
    </row>
    <row r="169" spans="1:46" ht="11.25" hidden="1" customHeight="1">
      <c r="A169" s="167">
        <f t="shared" si="50"/>
        <v>0.18749999999999994</v>
      </c>
      <c r="B169" s="125"/>
      <c r="C169" s="125"/>
      <c r="D169" s="125"/>
      <c r="E169" s="125"/>
      <c r="F169" s="286" t="s">
        <v>235</v>
      </c>
      <c r="G169" s="286" t="s">
        <v>317</v>
      </c>
      <c r="H169" s="286" t="s">
        <v>318</v>
      </c>
      <c r="I169" s="286" t="s">
        <v>319</v>
      </c>
      <c r="J169" s="125" t="s">
        <v>320</v>
      </c>
      <c r="K169" s="125" t="s">
        <v>236</v>
      </c>
      <c r="L169" s="125"/>
      <c r="M169" s="125"/>
      <c r="N169" s="125"/>
      <c r="R169" s="149">
        <f>IF(OR($J18="",$U160=""),0,AA160)</f>
        <v>0</v>
      </c>
      <c r="S169" s="149">
        <f>K18-R169</f>
        <v>0</v>
      </c>
      <c r="T169" s="381"/>
      <c r="U169" s="381"/>
      <c r="V169" s="382">
        <f>24-U158</f>
        <v>24</v>
      </c>
      <c r="W169" s="154"/>
      <c r="X169" s="154"/>
      <c r="Y169" s="347"/>
      <c r="Z169" s="347"/>
      <c r="AA169" s="347"/>
      <c r="AB169" s="347"/>
      <c r="AC169" s="347"/>
      <c r="AD169" s="347"/>
      <c r="AF169" s="378">
        <v>0.1069</v>
      </c>
      <c r="AG169" s="378"/>
      <c r="AH169" s="383" t="s">
        <v>321</v>
      </c>
    </row>
    <row r="170" spans="1:46" ht="11.25" hidden="1" customHeight="1">
      <c r="A170" s="167">
        <f t="shared" si="50"/>
        <v>0.1979166666666666</v>
      </c>
      <c r="B170" s="125"/>
      <c r="C170" s="125"/>
      <c r="D170" s="125"/>
      <c r="E170" s="125"/>
      <c r="F170" s="286" t="s">
        <v>328</v>
      </c>
      <c r="G170" s="385">
        <v>1.1415525114155244E-4</v>
      </c>
      <c r="H170" s="386">
        <v>1.1415525114155244E-4</v>
      </c>
      <c r="I170" s="385">
        <v>1.1415525114155251E-4</v>
      </c>
      <c r="J170" s="385">
        <v>1.1415525114155251E-4</v>
      </c>
      <c r="K170" s="387">
        <v>0.12444230093999997</v>
      </c>
      <c r="L170" s="125"/>
      <c r="M170" s="388"/>
      <c r="N170" s="125"/>
      <c r="O170" s="388"/>
      <c r="R170" s="149">
        <f>IF(OR($J19="",$U161=""),0,AA161)</f>
        <v>0</v>
      </c>
      <c r="S170" s="149">
        <f>K19-R170</f>
        <v>0</v>
      </c>
      <c r="T170" s="154"/>
      <c r="U170" s="154"/>
      <c r="V170" s="154"/>
      <c r="W170" s="154"/>
      <c r="X170" s="154"/>
      <c r="Y170" s="347"/>
      <c r="Z170" s="347"/>
      <c r="AA170" s="155"/>
      <c r="AB170" s="347"/>
      <c r="AC170" s="347"/>
      <c r="AD170" s="347"/>
      <c r="AF170" s="378">
        <v>0.1069</v>
      </c>
      <c r="AG170" s="378"/>
      <c r="AH170" s="383" t="s">
        <v>322</v>
      </c>
    </row>
    <row r="171" spans="1:46" ht="11.25" hidden="1" customHeight="1">
      <c r="A171" s="167">
        <f t="shared" si="50"/>
        <v>0.20833333333333326</v>
      </c>
      <c r="B171" s="125"/>
      <c r="C171" s="125"/>
      <c r="D171" s="125"/>
      <c r="E171" s="125"/>
      <c r="F171" s="286" t="s">
        <v>374</v>
      </c>
      <c r="G171" s="385">
        <v>8.9395377829109315E-5</v>
      </c>
      <c r="H171" s="386">
        <v>3.9385945835812202E-5</v>
      </c>
      <c r="I171" s="385">
        <v>1.7339958960784429E-4</v>
      </c>
      <c r="J171" s="385">
        <v>2.8738274566565041E-4</v>
      </c>
      <c r="K171" s="387">
        <v>0.12444230093999997</v>
      </c>
      <c r="L171" s="125"/>
      <c r="M171" s="125"/>
      <c r="N171" s="125"/>
      <c r="R171" s="149">
        <f>IF(OR($J20="",$U162=""),0,AA162)</f>
        <v>0</v>
      </c>
      <c r="S171" s="149">
        <f>K20-R171</f>
        <v>0</v>
      </c>
      <c r="T171" s="154"/>
      <c r="U171" s="154"/>
      <c r="V171" s="154"/>
      <c r="W171" s="154"/>
      <c r="X171" s="154"/>
      <c r="Y171" s="347"/>
      <c r="Z171" s="347"/>
      <c r="AA171" s="347"/>
      <c r="AB171" s="347"/>
      <c r="AC171" s="347"/>
      <c r="AD171" s="347"/>
      <c r="AF171" s="378">
        <v>0.15</v>
      </c>
      <c r="AG171" s="378"/>
      <c r="AH171" s="383" t="s">
        <v>324</v>
      </c>
    </row>
    <row r="172" spans="1:46" ht="12.75" hidden="1" customHeight="1">
      <c r="A172" s="167">
        <f t="shared" si="50"/>
        <v>0.21874999999999992</v>
      </c>
      <c r="B172" s="125"/>
      <c r="C172" s="125"/>
      <c r="D172" s="125"/>
      <c r="E172" s="125"/>
      <c r="F172" s="355" t="s">
        <v>60</v>
      </c>
      <c r="G172" s="355">
        <v>8.9395377829109315E-5</v>
      </c>
      <c r="H172" s="355">
        <v>3.9385945835812202E-5</v>
      </c>
      <c r="I172" s="355">
        <v>1.7339958960784429E-4</v>
      </c>
      <c r="J172" s="355">
        <v>2.8738274566565041E-4</v>
      </c>
      <c r="K172" s="355">
        <v>0.12444230093999997</v>
      </c>
      <c r="L172" s="125"/>
      <c r="M172" s="125"/>
      <c r="N172" s="125"/>
      <c r="R172" s="149">
        <f>IF(OR($J21="",$U163=""),0,AA163)</f>
        <v>0</v>
      </c>
      <c r="S172" s="149">
        <f>K21-R172</f>
        <v>0</v>
      </c>
      <c r="T172" s="154"/>
      <c r="U172" s="154"/>
      <c r="V172" s="154"/>
      <c r="W172" s="154"/>
      <c r="X172" s="154"/>
      <c r="Y172" s="370"/>
      <c r="Z172" s="370"/>
      <c r="AA172" s="370"/>
      <c r="AB172" s="370"/>
      <c r="AC172" s="370"/>
      <c r="AD172" s="370"/>
    </row>
    <row r="173" spans="1:46" ht="11.25" hidden="1" customHeight="1">
      <c r="A173" s="167">
        <f t="shared" si="50"/>
        <v>0.22916666666666657</v>
      </c>
      <c r="B173" s="125"/>
      <c r="C173" s="125"/>
      <c r="D173" s="125"/>
      <c r="E173" s="125"/>
      <c r="F173" s="286" t="s">
        <v>326</v>
      </c>
      <c r="G173" s="385">
        <v>8.9395377829109315E-5</v>
      </c>
      <c r="H173" s="386">
        <v>3.9385945835812202E-5</v>
      </c>
      <c r="I173" s="385">
        <v>1.7339958960784429E-4</v>
      </c>
      <c r="J173" s="385">
        <v>2.8738274566565041E-4</v>
      </c>
      <c r="K173" s="387">
        <v>0.12444230093999997</v>
      </c>
      <c r="L173" s="125"/>
      <c r="M173" s="125"/>
      <c r="N173" s="125"/>
      <c r="R173" s="149">
        <v>0</v>
      </c>
      <c r="S173" s="162">
        <f>K22</f>
        <v>0</v>
      </c>
      <c r="T173" s="154"/>
      <c r="U173" s="154"/>
      <c r="V173" s="154"/>
      <c r="W173" s="154"/>
      <c r="X173" s="154"/>
      <c r="Y173" s="354"/>
      <c r="Z173" s="354"/>
      <c r="AA173" s="354"/>
      <c r="AB173" s="354"/>
      <c r="AC173" s="354"/>
      <c r="AD173" s="354"/>
    </row>
    <row r="174" spans="1:46" ht="11.25" hidden="1" customHeight="1">
      <c r="A174" s="167">
        <f t="shared" si="50"/>
        <v>0.23958333333333323</v>
      </c>
      <c r="B174" s="125"/>
      <c r="C174" s="125"/>
      <c r="D174" s="125"/>
      <c r="E174" s="125"/>
      <c r="F174" s="389" t="s">
        <v>369</v>
      </c>
      <c r="G174" s="385">
        <v>8.9395377829109315E-5</v>
      </c>
      <c r="H174" s="386">
        <v>3.9385945835812202E-5</v>
      </c>
      <c r="I174" s="385">
        <v>1.7339958960784429E-4</v>
      </c>
      <c r="J174" s="385">
        <v>2.8738274566565041E-4</v>
      </c>
      <c r="K174" s="387">
        <v>0.12444230093999997</v>
      </c>
      <c r="L174" s="125"/>
      <c r="M174" s="125"/>
      <c r="N174" s="125"/>
      <c r="R174" s="149">
        <v>0</v>
      </c>
      <c r="S174" s="162">
        <f>K23</f>
        <v>0</v>
      </c>
      <c r="T174" s="154"/>
      <c r="U174" s="154"/>
      <c r="V174" s="154"/>
      <c r="W174" s="154"/>
      <c r="X174" s="154"/>
      <c r="Y174" s="371"/>
      <c r="Z174" s="371"/>
      <c r="AA174" s="371"/>
      <c r="AB174" s="371"/>
      <c r="AC174" s="371"/>
      <c r="AD174" s="371"/>
    </row>
    <row r="175" spans="1:46" ht="11.25" hidden="1" customHeight="1">
      <c r="A175" s="167">
        <f t="shared" si="50"/>
        <v>0.24999999999999989</v>
      </c>
      <c r="B175" s="125"/>
      <c r="C175" s="125"/>
      <c r="D175" s="125"/>
      <c r="E175" s="125"/>
      <c r="F175" s="125" t="s">
        <v>327</v>
      </c>
      <c r="G175" s="385">
        <v>8.9395377829109315E-5</v>
      </c>
      <c r="H175" s="386">
        <v>3.9385945835812202E-5</v>
      </c>
      <c r="I175" s="385">
        <v>1.7339958960784429E-4</v>
      </c>
      <c r="J175" s="385">
        <v>2.8738274566565041E-4</v>
      </c>
      <c r="K175" s="387">
        <v>0.12444230093999997</v>
      </c>
      <c r="L175" s="125"/>
      <c r="M175" s="125"/>
      <c r="N175" s="125"/>
      <c r="R175" s="155">
        <f>SUM(R168:R174)</f>
        <v>0</v>
      </c>
      <c r="S175" s="155">
        <f>SUM(S168:S174)</f>
        <v>0</v>
      </c>
      <c r="T175" s="155">
        <f>(2*5*52.143)</f>
        <v>521.43000000000006</v>
      </c>
      <c r="U175" s="155">
        <f>(10*5*52.143)+(12*2*52.143)</f>
        <v>3858.5820000000003</v>
      </c>
      <c r="V175" s="154"/>
      <c r="W175" s="154"/>
      <c r="X175" s="154"/>
      <c r="Y175" s="371"/>
      <c r="Z175" s="371"/>
      <c r="AA175" s="371"/>
      <c r="AB175" s="371"/>
      <c r="AC175" s="371"/>
      <c r="AD175" s="371"/>
    </row>
    <row r="176" spans="1:46" ht="11.25" hidden="1" customHeight="1">
      <c r="A176" s="167">
        <f t="shared" si="50"/>
        <v>0.26041666666666657</v>
      </c>
      <c r="B176" s="125"/>
      <c r="C176" s="125"/>
      <c r="D176" s="125"/>
      <c r="E176" s="125"/>
      <c r="F176" s="286" t="s">
        <v>370</v>
      </c>
      <c r="G176" s="385">
        <v>8.9395377829109315E-5</v>
      </c>
      <c r="H176" s="386">
        <v>3.9385945835812202E-5</v>
      </c>
      <c r="I176" s="385">
        <v>1.7339958960784429E-4</v>
      </c>
      <c r="J176" s="385">
        <v>2.8738274566565041E-4</v>
      </c>
      <c r="K176" s="387">
        <v>0.12444230093999997</v>
      </c>
      <c r="L176" s="125"/>
      <c r="M176" s="125"/>
      <c r="N176" s="125"/>
      <c r="R176" s="371"/>
      <c r="S176" s="371"/>
      <c r="T176" s="154"/>
      <c r="U176" s="154"/>
      <c r="V176" s="154"/>
      <c r="W176" s="371"/>
      <c r="X176" s="371"/>
      <c r="Y176" s="371"/>
      <c r="Z176" s="390"/>
      <c r="AA176" s="390"/>
      <c r="AB176" s="390"/>
      <c r="AC176" s="390"/>
      <c r="AD176" s="390"/>
    </row>
    <row r="177" spans="1:30" ht="11.25" hidden="1" customHeight="1">
      <c r="A177" s="167">
        <f t="shared" si="50"/>
        <v>0.27083333333333326</v>
      </c>
      <c r="B177" s="125"/>
      <c r="C177" s="125"/>
      <c r="D177" s="125"/>
      <c r="E177" s="125"/>
      <c r="F177" s="125" t="s">
        <v>371</v>
      </c>
      <c r="G177" s="410">
        <v>8.9395377829109315E-5</v>
      </c>
      <c r="H177" s="411">
        <v>3.9385945835812202E-5</v>
      </c>
      <c r="I177" s="410">
        <v>1.7339958960784429E-4</v>
      </c>
      <c r="J177" s="410">
        <v>2.8738274566565041E-4</v>
      </c>
      <c r="K177" s="412">
        <v>0.12444230093999997</v>
      </c>
      <c r="L177" s="125"/>
      <c r="M177" s="125"/>
      <c r="N177" s="391"/>
    </row>
    <row r="178" spans="1:30" ht="11.25" hidden="1" customHeight="1">
      <c r="A178" s="167">
        <f t="shared" si="50"/>
        <v>0.28124999999999994</v>
      </c>
      <c r="B178" s="125"/>
      <c r="C178" s="125"/>
      <c r="D178" s="125"/>
      <c r="E178" s="125"/>
      <c r="F178" s="300" t="s">
        <v>365</v>
      </c>
      <c r="G178" s="385">
        <v>8.9395377829109315E-5</v>
      </c>
      <c r="H178" s="386">
        <v>3.9385945835812202E-5</v>
      </c>
      <c r="I178" s="385">
        <v>1.7339958960784429E-4</v>
      </c>
      <c r="J178" s="385">
        <v>2.8738274566565041E-4</v>
      </c>
      <c r="K178" s="387">
        <v>0.12444230093999997</v>
      </c>
      <c r="L178" s="125"/>
      <c r="M178" s="125"/>
      <c r="N178" s="125"/>
      <c r="R178" s="343" t="s">
        <v>152</v>
      </c>
      <c r="S178" s="344"/>
      <c r="T178" s="344"/>
      <c r="U178" s="344"/>
      <c r="V178" s="344"/>
      <c r="W178" s="344"/>
      <c r="X178" s="344"/>
      <c r="Y178" s="344"/>
      <c r="Z178" s="344"/>
      <c r="AA178" s="344"/>
      <c r="AB178" s="344"/>
      <c r="AC178" s="344"/>
      <c r="AD178" s="345"/>
    </row>
    <row r="179" spans="1:30" ht="11.25" hidden="1" customHeight="1">
      <c r="A179" s="167">
        <f t="shared" si="50"/>
        <v>0.29166666666666663</v>
      </c>
      <c r="B179" s="125"/>
      <c r="C179" s="125"/>
      <c r="D179" s="125"/>
      <c r="E179" s="125"/>
      <c r="F179" s="286" t="s">
        <v>366</v>
      </c>
      <c r="G179" s="385">
        <v>8.9395377829109315E-5</v>
      </c>
      <c r="H179" s="386">
        <v>3.9385945835812202E-5</v>
      </c>
      <c r="I179" s="385">
        <v>1.7339958960784429E-4</v>
      </c>
      <c r="J179" s="385">
        <v>2.8738274566565041E-4</v>
      </c>
      <c r="K179" s="387">
        <v>0.12444230093999997</v>
      </c>
      <c r="L179" s="125"/>
      <c r="M179" s="125"/>
      <c r="N179" s="125"/>
      <c r="R179" s="347"/>
      <c r="S179" s="347"/>
      <c r="T179" s="347"/>
      <c r="U179" s="149" t="s">
        <v>12</v>
      </c>
      <c r="V179" s="149" t="s">
        <v>13</v>
      </c>
      <c r="W179" s="149" t="s">
        <v>14</v>
      </c>
      <c r="X179" s="149" t="s">
        <v>15</v>
      </c>
      <c r="Y179" s="149" t="s">
        <v>16</v>
      </c>
      <c r="Z179" s="149" t="s">
        <v>179</v>
      </c>
      <c r="AA179" s="149" t="s">
        <v>17</v>
      </c>
      <c r="AB179" s="149" t="s">
        <v>18</v>
      </c>
      <c r="AC179" s="149" t="s">
        <v>40</v>
      </c>
      <c r="AD179" s="149" t="s">
        <v>41</v>
      </c>
    </row>
    <row r="180" spans="1:30" ht="11.25" hidden="1" customHeight="1">
      <c r="A180" s="167">
        <f t="shared" si="50"/>
        <v>0.30208333333333331</v>
      </c>
      <c r="B180" s="125"/>
      <c r="C180" s="125"/>
      <c r="D180" s="125"/>
      <c r="E180" s="125"/>
      <c r="F180" s="286" t="s">
        <v>367</v>
      </c>
      <c r="G180" s="385">
        <v>8.9395377829109315E-5</v>
      </c>
      <c r="H180" s="386">
        <v>3.9385945835812202E-5</v>
      </c>
      <c r="I180" s="385">
        <v>1.7339958960784429E-4</v>
      </c>
      <c r="J180" s="385">
        <v>2.8738274566565041E-4</v>
      </c>
      <c r="K180" s="387">
        <v>0.12444230093999997</v>
      </c>
      <c r="L180" s="125"/>
      <c r="M180" s="125"/>
      <c r="N180" s="125"/>
      <c r="R180" s="347"/>
      <c r="S180" s="347"/>
      <c r="T180" s="149" t="s">
        <v>5</v>
      </c>
      <c r="U180" s="163">
        <f>INT(B26*1440)/60</f>
        <v>0</v>
      </c>
      <c r="V180" s="163">
        <f>INT(C26*1440)/60</f>
        <v>0</v>
      </c>
      <c r="W180" s="149">
        <f>IF(U180&lt;=6,IF(AND(V180&lt;=6, V180&gt;U180),0,IF(AND(V180&lt;12, V180&gt;6),V180-6,IF(V180&gt;=12,6,IF(V180&lt;=U180,6)))))</f>
        <v>6</v>
      </c>
      <c r="X180" s="151" t="b">
        <f>IF(AND(U180&gt;=6,U180&lt;=12),IF(AND(V180&lt;U180,V180&lt;=6),12-U180,IF(AND(V180&lt;U180,V180&gt;6),12-U180+V180-6,IF(V180&gt;=12,12-U180,IF(U180=V180,6,V180-U180)))))</f>
        <v>0</v>
      </c>
      <c r="Y180" s="149" t="b">
        <f>IF(AND(U180&gt;12, U180&lt;=22), IF(AND(V180&gt;12, V180&lt;U180), 6, IF(AND(V180&gt;12, V180&gt;U180), 0, IF(V180&lt;=6, 0,IF(AND(V180&lt;=12, V180&gt;6), V180-6, IF(U180=V180, 6))))))</f>
        <v>0</v>
      </c>
      <c r="Z180" s="150">
        <f>IF(U180=V180,8,IF(AND(U180&gt;=12,V180&gt;=12,U180&lt;=20,V180&lt;=20,V180&gt;U180),(V180-U180),IF(AND(V180&lt;=12,V180&lt;U180,(24-U180&gt;=4),U180&gt;=12),20-U180,IF(AND(V180&lt;=12,V180&gt;U180),0,IF(AND(V180&gt;12,V180&lt;=20,U180&lt;=12,V180&gt;U180),V180-12,IF(AND(V180&gt;20,U180&gt;=20),0,IF(AND(V180&gt;=20,U180&lt;=12),8,"Stop")))))))</f>
        <v>8</v>
      </c>
      <c r="AA180" s="149">
        <f>IF(Z180&lt;&gt;"Stop",Z180,IF(AND(V180&gt;=20,U180&gt;=12,V180&gt;U180),20-U180,IF(AND(U180&gt;12,U180&gt;V180,U180&lt;=20,V180&gt;=12),(20-U180)+(V180-12),IF(AND(V180&lt;U180,V180&lt;=20,V180&gt;=12,U180&gt;=20),V180-12,IF(AND(U180&lt;12,U180&gt;V180),8,0)))))</f>
        <v>8</v>
      </c>
      <c r="AB180" s="149" t="b">
        <f>IF(AND(U180&gt;6,U180&lt;=12),IF(AND(V180&lt;12,V180&lt;U180),10,IF(AND(V180&lt;12,V180&gt;U180),0,IF(AND(V180&gt;12,V180&lt;=22),V180-12,IF(V180&gt;22,10, IF(U180=V180, 10))))))</f>
        <v>0</v>
      </c>
      <c r="AC180" s="149" t="b">
        <f>IF(AND(U180&gt;12,U180&lt;=20),IF(V180&lt;=20,20-U180,IF(AND(V180&gt;12,V180&lt;U180),20-U180+V180-12,IF(AND(V180&gt;=12,V180&lt;=20,V180&gt;U180),V180-U180,IF(V180&gt;20,20-U180,IF(U180=V180,10))))))</f>
        <v>0</v>
      </c>
      <c r="AD180" s="150" t="b">
        <f>IF(U180&gt;20, IF(V180&lt;=12, 0, IF(AND(V180&gt;12, V180&lt;=20), V180-12, IF(AND(V180&gt;20, V180&lt;U180), 10,  IF(AND(V180&gt;20, V180&gt;U180), 0, IF(U180=V180, 10))))))</f>
        <v>0</v>
      </c>
    </row>
    <row r="181" spans="1:30" ht="11.25" hidden="1" customHeight="1">
      <c r="A181" s="167">
        <f t="shared" si="50"/>
        <v>0.3125</v>
      </c>
      <c r="B181" s="125"/>
      <c r="C181" s="125"/>
      <c r="D181" s="125"/>
      <c r="E181" s="125"/>
      <c r="F181" s="389" t="s">
        <v>368</v>
      </c>
      <c r="G181" s="385">
        <v>8.9395377829109315E-5</v>
      </c>
      <c r="H181" s="386">
        <v>3.9385945835812202E-5</v>
      </c>
      <c r="I181" s="385">
        <v>1.7339958960784429E-4</v>
      </c>
      <c r="J181" s="385">
        <v>2.8738274566565041E-4</v>
      </c>
      <c r="K181" s="387">
        <v>0.12444230093999997</v>
      </c>
      <c r="L181" s="125"/>
      <c r="M181" s="125"/>
      <c r="N181" s="125"/>
      <c r="R181" s="354"/>
      <c r="S181" s="354"/>
      <c r="T181" s="149"/>
      <c r="U181" s="150"/>
      <c r="V181" s="150"/>
      <c r="W181" s="149"/>
      <c r="X181" s="151"/>
      <c r="Y181" s="149"/>
      <c r="Z181" s="150"/>
      <c r="AA181" s="149"/>
      <c r="AB181" s="149"/>
      <c r="AC181" s="149"/>
      <c r="AD181" s="150"/>
    </row>
    <row r="182" spans="1:30" ht="12.75" hidden="1" customHeight="1">
      <c r="A182" s="167">
        <f t="shared" si="50"/>
        <v>0.32291666666666669</v>
      </c>
      <c r="B182" s="125"/>
      <c r="F182" s="355" t="s">
        <v>330</v>
      </c>
      <c r="G182" s="355">
        <v>8.9395377829109315E-5</v>
      </c>
      <c r="H182" s="355">
        <v>3.9385945835812202E-5</v>
      </c>
      <c r="I182" s="355">
        <v>1.7339958960784429E-4</v>
      </c>
      <c r="J182" s="355">
        <v>2.8738274566565041E-4</v>
      </c>
      <c r="K182" s="355">
        <v>0.12444230093999997</v>
      </c>
      <c r="M182" s="125"/>
      <c r="N182" s="125"/>
      <c r="R182" s="347"/>
      <c r="S182" s="347"/>
      <c r="T182" s="149" t="s">
        <v>6</v>
      </c>
      <c r="U182" s="163">
        <f t="shared" ref="U182:V185" si="52">INT(B27*1440)/60</f>
        <v>0</v>
      </c>
      <c r="V182" s="163">
        <f t="shared" si="52"/>
        <v>0</v>
      </c>
      <c r="W182" s="149">
        <f>IF(U182&lt;=6,IF(AND(V182&lt;=6, V182&gt;U182),0,IF(AND(V182&lt;12, V182&gt;6),V182-6,IF(V182&gt;=12,6,IF(V182&lt;=U182,6)))))</f>
        <v>6</v>
      </c>
      <c r="X182" s="149" t="b">
        <f>IF(AND(U182&gt;6, U182&lt;=12), IF(AND(V182&lt;U182, V182&lt;=6), 12-U182, IF(AND(V182&lt;U182, V182&gt;6), 12-U182+V182-6, IF(V182&gt;=12, 12-U182, IF(U182=V182, 6, V182-U182)))))</f>
        <v>0</v>
      </c>
      <c r="Y182" s="149" t="b">
        <f>IF(AND(U182&gt;12, U182&lt;=22), IF(AND(V182&gt;12, V182&lt;U182), 6, IF(AND(V182&gt;12, V182&gt;U182), 0, IF(V182&lt;=6, 0,IF(AND(V182&lt;=12, V182&gt;6), V182-6, IF(U182=V182, 6))))))</f>
        <v>0</v>
      </c>
      <c r="Z182" s="150">
        <f>IF(U182=V182,8,IF(AND(U182&gt;=12,V182&gt;=12,U182&lt;=20,V182&lt;=20,V182&gt;U182),(V182-U182),IF(AND(V182&lt;=12,V182&lt;U182,(24-U182&gt;=4),U182&gt;=12),20-U182,IF(AND(V182&lt;=12,V182&gt;U182),0,IF(AND(V182&gt;12,V182&lt;=20,U182&lt;=12,V182&gt;U182),V182-12,IF(AND(V182&gt;20,U182&gt;=20),0,IF(AND(V182&gt;=20,U182&lt;=12),8,"Stop")))))))</f>
        <v>8</v>
      </c>
      <c r="AA182" s="149">
        <f>IF(Z182&lt;&gt;"Stop",Z182,IF(AND(V182&gt;=20,U182&gt;=12,V182&gt;U182),20-U182,IF(AND(U182&gt;12,U182&gt;V182,U182&lt;=20,V182&gt;=12),(20-U182)+(V182-12),IF(AND(V182&lt;U182,V182&lt;=20,V182&gt;=12,U182&gt;=20),V182-12,IF(AND(U182&lt;12,U182&gt;V182),8,0)))))</f>
        <v>8</v>
      </c>
      <c r="AB182" s="149" t="b">
        <f>IF(AND(U182&gt;6,U182&lt;=12),IF(AND(V182&lt;12,V182&lt;U182),10,IF(AND(V182&lt;12,V182&gt;U182),0,IF(AND(V182&gt;12,V182&lt;=22),V182-12,IF(V182&gt;22,10, IF(U182=V182, 10))))))</f>
        <v>0</v>
      </c>
      <c r="AC182" s="149" t="b">
        <f>IF(AND(U182&gt;12, U182&lt;=20), IF(V182&lt;=20, 20-U182, IF(AND(V182&gt;12, V182&lt;U182), 20-U182+V182-12, IF(AND(V182&gt;12, V182&lt;=20, V182&gt;U182), V182-U182, IF(V182&gt;20, 20-U182,IF(U182=V182, 10))))))</f>
        <v>0</v>
      </c>
      <c r="AD182" s="150" t="b">
        <f>IF(U182&gt;20, IF(V182&lt;=12, 0, IF(AND(V182&gt;12, V182&lt;=20), V182-12, IF(AND(V182&gt;20, V182&lt;U182), 10,  IF(AND(V182&gt;20, V182&gt;U182), 0, IF(U182=V182, 10))))))</f>
        <v>0</v>
      </c>
    </row>
    <row r="183" spans="1:30" ht="12.75" hidden="1" customHeight="1">
      <c r="A183" s="167">
        <f t="shared" si="50"/>
        <v>0.33333333333333337</v>
      </c>
      <c r="B183" s="125"/>
      <c r="F183" s="286" t="s">
        <v>329</v>
      </c>
      <c r="G183" s="385">
        <v>8.9395377829109315E-5</v>
      </c>
      <c r="H183" s="386">
        <v>3.9385945835812202E-5</v>
      </c>
      <c r="I183" s="385">
        <v>1.7339958960784429E-4</v>
      </c>
      <c r="J183" s="385">
        <v>2.8738274566565041E-4</v>
      </c>
      <c r="K183" s="387">
        <v>0.12444230093999997</v>
      </c>
      <c r="M183" s="125"/>
      <c r="N183" s="125"/>
      <c r="R183" s="354"/>
      <c r="S183" s="354"/>
      <c r="T183" s="149" t="s">
        <v>7</v>
      </c>
      <c r="U183" s="163">
        <f t="shared" si="52"/>
        <v>0</v>
      </c>
      <c r="V183" s="163">
        <f t="shared" si="52"/>
        <v>0</v>
      </c>
      <c r="W183" s="149">
        <f>IF(U183&lt;=6,IF(AND(V183&lt;=6, V183&gt;U183),0,IF(AND(V183&lt;12, V183&gt;6),V183-6,IF(V183&gt;=12,6,IF(V183&lt;=U183,6)))))</f>
        <v>6</v>
      </c>
      <c r="X183" s="149" t="b">
        <f>IF(AND(U183&gt;6, U183&lt;=12), IF(AND(V183&lt;U183, V183&lt;=6), 12-U183, IF(AND(V183&lt;U183, V183&gt;6), 12-U183+V183-6, IF(V183&gt;=12, 12-U183, IF(U183=V183, 6, V183-U183)))))</f>
        <v>0</v>
      </c>
      <c r="Y183" s="149" t="b">
        <f>IF(AND(U183&gt;12, U183&lt;=22), IF(AND(V183&gt;12, V183&lt;U183), 6, IF(AND(V183&gt;12, V183&gt;U183), 0, IF(V183&lt;=6, 0,IF(AND(V183&lt;=12, V183&gt;6), V183-6, IF(U183=V183, 6))))))</f>
        <v>0</v>
      </c>
      <c r="Z183" s="150">
        <f>IF(U183=V183,8,IF(AND(U183&gt;=12,V183&gt;=12,U183&lt;=20,V183&lt;=20,V183&gt;U183),(V183-U183),IF(AND(V183&lt;=12,V183&lt;U183,(24-U183&gt;=4),U183&gt;=12),20-U183,IF(AND(V183&lt;=12,V183&gt;U183),0,IF(AND(V183&gt;12,V183&lt;=20,U183&lt;=12,V183&gt;U183),V183-12,IF(AND(V183&gt;20,U183&gt;=20),0,IF(AND(V183&gt;=20,U183&lt;=12),8,"Stop")))))))</f>
        <v>8</v>
      </c>
      <c r="AA183" s="149">
        <f>IF(Z183&lt;&gt;"Stop",Z183,IF(AND(V183&gt;=20,U183&gt;=12,V183&gt;U183),20-U183,IF(AND(U183&gt;12,U183&gt;V183,U183&lt;=20,V183&gt;=12),(20-U183)+(V183-12),IF(AND(V183&lt;U183,V183&lt;=20,V183&gt;=12,U183&gt;=20),V183-12,IF(AND(U183&lt;12,U183&gt;V183),8,0)))))</f>
        <v>8</v>
      </c>
      <c r="AB183" s="149" t="b">
        <f>IF(AND(U183&gt;6,U183&lt;=12),IF(AND(V183&lt;12,V183&lt;U183),10,IF(AND(V183&lt;12,V183&gt;U183),0,IF(AND(V183&gt;12,V183&lt;=22),V183-12,IF(V183&gt;22,10, IF(U183=V183, 10))))))</f>
        <v>0</v>
      </c>
      <c r="AC183" s="149" t="b">
        <f>IF(AND(U183&gt;12, U183&lt;=20), IF(V183&lt;=20, 20-U183, IF(AND(V183&gt;12, V183&lt;U183), 20-U183+V183-12, IF(AND(V183&gt;12, V183&lt;=20, V183&gt;U183), V183-U183, IF(V183&gt;20, 20-U183,IF(U183=V183, 10))))))</f>
        <v>0</v>
      </c>
      <c r="AD183" s="150" t="b">
        <f>IF(U183&gt;20, IF(V183&lt;=12, 0, IF(AND(V183&gt;12, V183&lt;=20), V183-12, IF(AND(V183&gt;20, V183&lt;U183), 10,  IF(AND(V183&gt;20, V183&gt;U183), 0, IF(U183=V183, 10))))))</f>
        <v>0</v>
      </c>
    </row>
    <row r="184" spans="1:30" ht="12.75" hidden="1" customHeight="1">
      <c r="A184" s="167">
        <f t="shared" ref="A184:A216" si="53">A183+((15/60)/24)</f>
        <v>0.34375000000000006</v>
      </c>
      <c r="B184" s="125"/>
      <c r="M184" s="125"/>
      <c r="N184" s="125"/>
      <c r="R184" s="361"/>
      <c r="S184" s="361"/>
      <c r="T184" s="361" t="s">
        <v>106</v>
      </c>
      <c r="U184" s="392">
        <f t="shared" si="52"/>
        <v>0</v>
      </c>
      <c r="V184" s="392">
        <f t="shared" si="52"/>
        <v>0</v>
      </c>
      <c r="W184" s="361">
        <f>IF(U184&lt;=6,IF(AND(V184&lt;=6, V184&gt;U184),0,IF(AND(V184&lt;12, V184&gt;6),V184-6,IF(V184&gt;=12,6,IF(V184&lt;=U184,6)))))</f>
        <v>6</v>
      </c>
      <c r="X184" s="149" t="b">
        <f>IF(AND(U184&gt;6, U184&lt;=12), IF(AND(V184&lt;U184, V184&lt;=6), 12-U184, IF(AND(V184&lt;U184, V184&gt;6), 12-U184+V184-6, IF(V184&gt;=12, 12-U184, IF(U184=V184, 6, V184-U184)))))</f>
        <v>0</v>
      </c>
      <c r="Y184" s="149" t="b">
        <f>IF(AND(U184&gt;12, U184&lt;=22), IF(AND(V184&gt;12, V184&lt;U184), 6, IF(AND(V184&gt;12, V184&gt;U184), 0, IF(V184&lt;=6, 0,IF(AND(V184&lt;=12, V184&gt;6), V184-6, IF(U184=V184, 6))))))</f>
        <v>0</v>
      </c>
      <c r="Z184" s="150">
        <f>IF(U184=V184,8,IF(AND(U184&gt;=12,V184&gt;=12,U184&lt;=20,V184&lt;=20,V184&gt;U184),(V184-U184),IF(AND(V184&lt;=12,V184&lt;U184,(24-U184&gt;=4),U184&gt;=12),20-U184,IF(AND(V184&lt;=12,V184&gt;U184),0,IF(AND(V184&gt;12,V184&lt;=20,U184&lt;=12,V184&gt;U184),V184-12,IF(AND(V184&gt;20,U184&gt;=20),0,IF(AND(V184&gt;=20,U184&lt;=12),8,"Stop")))))))</f>
        <v>8</v>
      </c>
      <c r="AA184" s="149">
        <f>IF(Z184&lt;&gt;"Stop",Z184,IF(AND(V184&gt;=20,U184&gt;=12,V184&gt;U184),20-U184,IF(AND(U184&gt;12,U184&gt;V184,U184&lt;=20,V184&gt;=12),(20-U184)+(V184-12),IF(AND(V184&lt;U184,V184&lt;=20,V184&gt;=12,U184&gt;=20),V184-12,IF(AND(U184&lt;12,U184&gt;V184),8,0)))))</f>
        <v>8</v>
      </c>
      <c r="AB184" s="149" t="b">
        <f>IF(AND(U184&gt;6,U184&lt;=12),IF(AND(V184&lt;12,V184&lt;U184),10,IF(AND(V184&lt;12,V184&gt;U184),0,IF(AND(V184&gt;12,V184&lt;=22),V184-12,IF(V184&gt;22,10, IF(U184=V184, 10))))))</f>
        <v>0</v>
      </c>
      <c r="AC184" s="149" t="b">
        <f>IF(AND(U184&gt;12, U184&lt;=20), IF(V184&lt;=20, 20-U184, IF(AND(V184&gt;12, V184&lt;U184), 20-U184+V184-12, IF(AND(V184&gt;12, V184&lt;=20, V184&gt;U184), V184-U184, IF(V184&gt;20, 20-U184,IF(U184=V184, 10))))))</f>
        <v>0</v>
      </c>
      <c r="AD184" s="150" t="b">
        <f>IF(U184&gt;20, IF(V184&lt;=12, 0, IF(AND(V184&gt;12, V184&lt;=20), V184-12, IF(AND(V184&gt;20, V184&lt;U184), 10,  IF(AND(V184&gt;20, V184&gt;U184), 0, IF(U184=V184, 10))))))</f>
        <v>0</v>
      </c>
    </row>
    <row r="185" spans="1:30" ht="12.75" hidden="1" customHeight="1">
      <c r="A185" s="167">
        <f t="shared" si="53"/>
        <v>0.35416666666666674</v>
      </c>
      <c r="B185" s="125"/>
      <c r="M185" s="125"/>
      <c r="N185" s="125"/>
      <c r="R185" s="361"/>
      <c r="S185" s="361"/>
      <c r="T185" s="361" t="s">
        <v>9</v>
      </c>
      <c r="U185" s="392">
        <f t="shared" si="52"/>
        <v>0</v>
      </c>
      <c r="V185" s="392">
        <f t="shared" si="52"/>
        <v>0</v>
      </c>
      <c r="W185" s="361">
        <f>IF(U185&lt;=6,IF(AND(V185&lt;=6, V185&gt;U185),0,IF(AND(V185&lt;12, V185&gt;6),V185-6,IF(V185&gt;=12,6,IF(V185&lt;=U185,6)))))</f>
        <v>6</v>
      </c>
      <c r="X185" s="149" t="b">
        <f>IF(AND(U185&gt;6, U185&lt;=12), IF(AND(V185&lt;U185, V185&lt;=6), 12-U185, IF(AND(V185&lt;U185, V185&gt;6), 12-U185+V185-6, IF(V185&gt;=12, 12-U185, IF(U185=V185, 6, V185-U185)))))</f>
        <v>0</v>
      </c>
      <c r="Y185" s="149" t="b">
        <f>IF(AND(U185&gt;12, U185&lt;=22), IF(AND(V185&gt;12, V185&lt;U185), 6, IF(AND(V185&gt;12, V185&gt;U185), 0, IF(V185&lt;=6, 0,IF(AND(V185&lt;=12, V185&gt;6), V185-6, IF(U185=V185, 6))))))</f>
        <v>0</v>
      </c>
      <c r="Z185" s="150">
        <f>IF(U185=V185,8,IF(AND(U185&gt;=12,V185&gt;=12,U185&lt;=20,V185&lt;=20,V185&gt;U185),(V185-U185),IF(AND(V185&lt;=12,V185&lt;U185,(24-U185&gt;=4),U185&gt;=12),20-U185,IF(AND(V185&lt;=12,V185&gt;U185),0,IF(AND(V185&gt;12,V185&lt;=20,U185&lt;=12,V185&gt;U185),V185-12,IF(AND(V185&gt;20,U185&gt;=20),0,IF(AND(V185&gt;=20,U185&lt;=12),8,"Stop")))))))</f>
        <v>8</v>
      </c>
      <c r="AA185" s="149">
        <f>IF(Z185&lt;&gt;"Stop",Z185,IF(AND(V185&gt;=20,U185&gt;=12,V185&gt;U185),20-U185,IF(AND(U185&gt;12,U185&gt;V185,U185&lt;=20,V185&gt;=12),(20-U185)+(V185-12),IF(AND(V185&lt;U185,V185&lt;=20,V185&gt;=12,U185&gt;=20),V185-12,IF(AND(U185&lt;12,U185&gt;V185),8,0)))))</f>
        <v>8</v>
      </c>
      <c r="AB185" s="149" t="b">
        <f>IF(AND(U185&gt;6,U185&lt;=12),IF(AND(V185&lt;12,V185&lt;U185),10,IF(AND(V185&lt;12,V185&gt;U185),0,IF(AND(V185&gt;12,V185&lt;=22),V185-12,IF(V185&gt;22,10, IF(U185=V185, 10))))))</f>
        <v>0</v>
      </c>
      <c r="AC185" s="149" t="b">
        <f>IF(AND(U185&gt;12, U185&lt;=20), IF(V185&lt;=20, 20-U185, IF(AND(V185&gt;12, V185&lt;U185), 20-U185+V185-12, IF(AND(V185&gt;12, V185&lt;=20, V185&gt;U185), V185-U185, IF(V185&gt;20, 20-U185,IF(U185=V185, 10))))))</f>
        <v>0</v>
      </c>
      <c r="AD185" s="150" t="b">
        <f>IF(U185&gt;20, IF(V185&lt;=12, 0, IF(AND(V185&gt;12, V185&lt;=20), V185-12, IF(AND(V185&gt;20, V185&lt;U185), 10,  IF(AND(V185&gt;20, V185&gt;U185), 0, IF(U185=V185, 10))))))</f>
        <v>0</v>
      </c>
    </row>
    <row r="186" spans="1:30" ht="12.75" hidden="1" customHeight="1">
      <c r="A186" s="167">
        <f t="shared" si="53"/>
        <v>0.36458333333333343</v>
      </c>
      <c r="B186" s="125"/>
      <c r="M186" s="125"/>
      <c r="N186" s="125"/>
      <c r="R186" s="361"/>
      <c r="S186" s="361"/>
      <c r="T186" s="361"/>
      <c r="U186" s="361"/>
      <c r="V186" s="361"/>
      <c r="W186" s="361"/>
      <c r="X186" s="149"/>
      <c r="Y186" s="149"/>
      <c r="Z186" s="150"/>
      <c r="AA186" s="149"/>
      <c r="AB186" s="149"/>
      <c r="AC186" s="149"/>
      <c r="AD186" s="150"/>
    </row>
    <row r="187" spans="1:30" ht="12.75" hidden="1" customHeight="1">
      <c r="A187" s="167">
        <f t="shared" si="53"/>
        <v>0.37500000000000011</v>
      </c>
      <c r="B187" s="125"/>
      <c r="M187" s="125"/>
      <c r="N187" s="125"/>
      <c r="R187" s="347"/>
      <c r="S187" s="347"/>
      <c r="T187" s="149" t="s">
        <v>10</v>
      </c>
      <c r="U187" s="163">
        <f>INT(B31*1440)/60</f>
        <v>0</v>
      </c>
      <c r="V187" s="163">
        <f>INT(C31*1440)/60</f>
        <v>0</v>
      </c>
      <c r="W187" s="149">
        <f>IF(U187&lt;=6,IF(AND(V187&lt;=6, V187&gt;U187),0,IF(AND(V187&lt;12, V187&gt;6),V187-6,IF(V187&gt;=12,6,IF(V187&lt;=U187,6)))))</f>
        <v>6</v>
      </c>
      <c r="X187" s="149" t="b">
        <f>IF(AND(U187&gt;6, U187&lt;=12), IF(AND(V187&lt;U187, V187&lt;=6), 12-U187, IF(AND(V187&lt;U187, V187&gt;6), 12-U187+V187-6, IF(V187&gt;=12, 12-U187, IF(U187=V187, 6, V187-U187)))))</f>
        <v>0</v>
      </c>
      <c r="Y187" s="149" t="b">
        <f>IF(AND(U187&gt;12, U187&lt;=22), IF(AND(V187&gt;12, V187&lt;U187), 6, IF(AND(V187&gt;12, V187&gt;U187), 0, IF(V187&lt;=6, 0,IF(AND(V187&lt;=12, V187&gt;6), V187-6, IF(U187=V187, 6))))))</f>
        <v>0</v>
      </c>
      <c r="Z187" s="150" t="b">
        <f>IF(AND(U187&gt;22, U187&lt;=24), IF(V187&lt;=6, 0, IF(AND(V187&gt;6, V187&lt;=12), V187-6, IF(AND(V187&gt;12, V187&lt;U187), 6, IF(AND(V187&gt;12, V187&gt;U187), 0, IF(U187=V187, 6))))))</f>
        <v>0</v>
      </c>
      <c r="AA187" s="149"/>
      <c r="AB187" s="149"/>
      <c r="AC187" s="149" t="b">
        <f>IF(AND(U187&gt;12, U187&lt;=20), IF(V187&lt;=20, 20-U187, IF(AND(V187&gt;12, V187&lt;U187), 20-U187+V187-12, IF(AND(V187&gt;12, V187&lt;=20, V187&gt;U187), V187-U187, IF(V187&gt;20, 20-U187,IF(U187=V187, 10))))))</f>
        <v>0</v>
      </c>
      <c r="AD187" s="150" t="b">
        <f>IF(U187&gt;20, IF(V187&lt;=12, 0, IF(AND(V187&gt;12, V187&lt;=20), V187-12, IF(AND(V187&gt;20, V187&lt;U187), 10,  IF(AND(V187&gt;20, V187&gt;U187), 0, IF(U187=V187, 10))))))</f>
        <v>0</v>
      </c>
    </row>
    <row r="188" spans="1:30" ht="12.75" hidden="1" customHeight="1">
      <c r="A188" s="167">
        <f t="shared" si="53"/>
        <v>0.3854166666666668</v>
      </c>
      <c r="B188" s="125"/>
      <c r="M188" s="125"/>
      <c r="N188" s="125"/>
      <c r="R188" s="347"/>
      <c r="S188" s="347"/>
      <c r="T188" s="149" t="s">
        <v>11</v>
      </c>
      <c r="U188" s="163">
        <f>INT(B32*1440)/60</f>
        <v>0</v>
      </c>
      <c r="V188" s="163">
        <f>INT(C32*1440)/60</f>
        <v>0</v>
      </c>
      <c r="W188" s="149">
        <f>IF(U188&lt;=6,IF(AND(V188&lt;=6, V188&gt;U188),0,IF(AND(V188&lt;12, V188&gt;6),V188-6,IF(V188&gt;=12,6,IF(V188&lt;=U188,6)))))</f>
        <v>6</v>
      </c>
      <c r="X188" s="149" t="b">
        <f>IF(AND(U188&gt;6, U188&lt;=12), IF(AND(V188&lt;U188, V188&lt;=6), 12-U188, IF(AND(V188&lt;U188, V188&gt;6), 12-U188+V188-6, IF(V188&gt;=12, 12-U188, IF(U188=V188, 6, V188-U188)))))</f>
        <v>0</v>
      </c>
      <c r="Y188" s="149" t="b">
        <f>IF(AND(U188&gt;12, U188&lt;=22), IF(AND(V188&gt;12, V188&lt;U188), 6, IF(AND(V188&gt;12, V188&gt;U188), 0, IF(V188&lt;=6, 0,IF(AND(V188&lt;=12, V188&gt;6), V188-6, IF(U188=V188, 6))))))</f>
        <v>0</v>
      </c>
      <c r="Z188" s="150" t="b">
        <f>IF(AND(U188&gt;22, U188&lt;=24), IF(V188&lt;=6, 0, IF(AND(V188&gt;6, V188&lt;=12), V188-6, IF(AND(V188&gt;12, V188&lt;U188), 6, IF(AND(V188&gt;12, V188&gt;U188), 0, IF(U188=V188, 6))))))</f>
        <v>0</v>
      </c>
      <c r="AA188" s="149"/>
      <c r="AB188" s="149"/>
      <c r="AC188" s="149" t="b">
        <f>IF(AND(U188&gt;12, U188&lt;=20), IF(V188&lt;=20, 20-U188, IF(AND(V188&gt;12, V188&lt;U188), 20-U188+V188-12, IF(AND(V188&gt;12, V188&lt;=20, V188&gt;U188), V188-U188, IF(V188&gt;20, 20-U188,IF(U188=V188, 10))))))</f>
        <v>0</v>
      </c>
      <c r="AD188" s="150" t="b">
        <f>IF(U188&gt;20, IF(V188&lt;=12, 0, IF(AND(V188&gt;12, V188&lt;=20), V188-12, IF(AND(V188&gt;20, V188&lt;U188), 10,  IF(AND(V188&gt;20, V188&gt;U188), 0, IF(U188=V188, 10))))))</f>
        <v>0</v>
      </c>
    </row>
    <row r="189" spans="1:30" ht="12.75" hidden="1" customHeight="1">
      <c r="A189" s="167">
        <f t="shared" si="53"/>
        <v>0.39583333333333348</v>
      </c>
      <c r="B189" s="125"/>
      <c r="M189" s="125"/>
      <c r="N189" s="125"/>
      <c r="R189" s="149" t="s">
        <v>19</v>
      </c>
      <c r="S189" s="149" t="s">
        <v>20</v>
      </c>
      <c r="T189" s="347"/>
      <c r="U189" s="347"/>
      <c r="V189" s="347"/>
      <c r="W189" s="347"/>
      <c r="X189" s="347"/>
      <c r="Y189" s="365" t="s">
        <v>42</v>
      </c>
      <c r="Z189" s="365"/>
      <c r="AA189" s="155">
        <f>SUM(AA180:AA188)</f>
        <v>40</v>
      </c>
      <c r="AB189" s="155">
        <f>SUM(AB180:AB188)</f>
        <v>0</v>
      </c>
      <c r="AC189" s="155">
        <f>SUM(AC180:AC188)</f>
        <v>0</v>
      </c>
      <c r="AD189" s="347"/>
    </row>
    <row r="190" spans="1:30" ht="12.75" hidden="1" customHeight="1">
      <c r="A190" s="167">
        <f t="shared" si="53"/>
        <v>0.40625000000000017</v>
      </c>
      <c r="B190" s="125"/>
      <c r="M190" s="125"/>
      <c r="N190" s="125"/>
      <c r="R190" s="149">
        <f>IF(OR($C26="",$U180=""),0,AA180)</f>
        <v>0</v>
      </c>
      <c r="S190" s="162">
        <f>D26-R190</f>
        <v>0</v>
      </c>
      <c r="T190" s="153"/>
      <c r="U190" s="153"/>
      <c r="V190" s="153"/>
      <c r="W190" s="153"/>
      <c r="X190" s="153"/>
      <c r="Y190" s="347"/>
      <c r="Z190" s="347"/>
      <c r="AA190" s="347"/>
      <c r="AB190" s="347"/>
      <c r="AC190" s="347"/>
      <c r="AD190" s="347"/>
    </row>
    <row r="191" spans="1:30" ht="12.75" hidden="1" customHeight="1">
      <c r="A191" s="167">
        <f t="shared" si="53"/>
        <v>0.41666666666666685</v>
      </c>
      <c r="B191" s="125"/>
      <c r="M191" s="125"/>
      <c r="N191" s="125"/>
      <c r="R191" s="149">
        <f t="shared" ref="R191:R196" si="54">IF(OR($C27="",$U182=""),0,AA182)</f>
        <v>0</v>
      </c>
      <c r="S191" s="162">
        <f>D27-R191</f>
        <v>0</v>
      </c>
      <c r="T191" s="154"/>
      <c r="U191" s="154"/>
      <c r="V191" s="154"/>
      <c r="W191" s="154"/>
      <c r="X191" s="154"/>
      <c r="Y191" s="347"/>
      <c r="Z191" s="347"/>
      <c r="AA191" s="347"/>
      <c r="AB191" s="347"/>
      <c r="AC191" s="347"/>
      <c r="AD191" s="347"/>
    </row>
    <row r="192" spans="1:30" ht="12.75" hidden="1" customHeight="1">
      <c r="A192" s="167">
        <f t="shared" si="53"/>
        <v>0.42708333333333354</v>
      </c>
      <c r="B192" s="125"/>
      <c r="M192" s="125"/>
      <c r="N192" s="125"/>
      <c r="R192" s="149">
        <f t="shared" si="54"/>
        <v>0</v>
      </c>
      <c r="S192" s="162">
        <f>D28-R192</f>
        <v>0</v>
      </c>
      <c r="T192" s="154"/>
      <c r="U192" s="154"/>
      <c r="V192" s="154"/>
      <c r="W192" s="154"/>
      <c r="X192" s="154"/>
      <c r="Y192" s="347"/>
      <c r="Z192" s="347"/>
      <c r="AA192" s="155"/>
      <c r="AB192" s="347"/>
      <c r="AC192" s="347"/>
      <c r="AD192" s="347"/>
    </row>
    <row r="193" spans="1:30" ht="12.75" hidden="1" customHeight="1">
      <c r="A193" s="167">
        <f t="shared" si="53"/>
        <v>0.43750000000000022</v>
      </c>
      <c r="B193" s="125"/>
      <c r="C193" s="125"/>
      <c r="D193" s="125" t="s">
        <v>190</v>
      </c>
      <c r="E193" s="125"/>
      <c r="F193" s="393">
        <f>1.15219850833416-1</f>
        <v>0.15219850833415993</v>
      </c>
      <c r="G193" s="125" t="s">
        <v>195</v>
      </c>
      <c r="H193" s="125"/>
      <c r="I193" s="125"/>
      <c r="J193" s="125"/>
      <c r="K193" s="125"/>
      <c r="L193" s="125"/>
      <c r="M193" s="125"/>
      <c r="N193" s="125"/>
      <c r="R193" s="149">
        <f t="shared" si="54"/>
        <v>0</v>
      </c>
      <c r="S193" s="162">
        <f>D29-R193</f>
        <v>0</v>
      </c>
      <c r="T193" s="154"/>
      <c r="U193" s="154"/>
      <c r="V193" s="154"/>
      <c r="W193" s="154"/>
      <c r="X193" s="154"/>
      <c r="Y193" s="347"/>
      <c r="Z193" s="347"/>
      <c r="AA193" s="347"/>
      <c r="AB193" s="347"/>
      <c r="AC193" s="347"/>
      <c r="AD193" s="347"/>
    </row>
    <row r="194" spans="1:30" ht="12.75" hidden="1" customHeight="1">
      <c r="A194" s="167">
        <f t="shared" si="53"/>
        <v>0.44791666666666691</v>
      </c>
      <c r="B194" s="125"/>
      <c r="C194" s="125"/>
      <c r="D194" s="125" t="s">
        <v>191</v>
      </c>
      <c r="E194" s="125"/>
      <c r="F194" s="393">
        <f>1.15219850833416-1</f>
        <v>0.15219850833415993</v>
      </c>
      <c r="G194" s="125" t="s">
        <v>196</v>
      </c>
      <c r="H194" s="125"/>
      <c r="I194" s="125"/>
      <c r="J194" s="125"/>
      <c r="K194" s="125"/>
      <c r="L194" s="125"/>
      <c r="M194" s="125"/>
      <c r="N194" s="125"/>
      <c r="R194" s="149">
        <f t="shared" si="54"/>
        <v>0</v>
      </c>
      <c r="S194" s="162">
        <f>D30-R194</f>
        <v>0</v>
      </c>
      <c r="T194" s="154"/>
      <c r="U194" s="154"/>
      <c r="V194" s="154"/>
      <c r="W194" s="154"/>
      <c r="X194" s="154"/>
      <c r="Y194" s="370"/>
      <c r="Z194" s="370"/>
      <c r="AA194" s="370"/>
      <c r="AB194" s="370"/>
      <c r="AC194" s="370"/>
      <c r="AD194" s="370"/>
    </row>
    <row r="195" spans="1:30" ht="12.75" hidden="1" customHeight="1">
      <c r="A195" s="167">
        <f t="shared" si="53"/>
        <v>0.45833333333333359</v>
      </c>
      <c r="B195" s="125"/>
      <c r="C195" s="125"/>
      <c r="D195" s="125" t="s">
        <v>103</v>
      </c>
      <c r="E195" s="125"/>
      <c r="F195" s="393">
        <f>1.14056916622791-1</f>
        <v>0.14056916622791005</v>
      </c>
      <c r="G195" s="125" t="s">
        <v>197</v>
      </c>
      <c r="H195" s="125"/>
      <c r="I195" s="125"/>
      <c r="J195" s="125"/>
      <c r="K195" s="125"/>
      <c r="L195" s="125"/>
      <c r="M195" s="125"/>
      <c r="N195" s="125"/>
      <c r="R195" s="149">
        <f t="shared" si="54"/>
        <v>0</v>
      </c>
      <c r="S195" s="162">
        <f>D31</f>
        <v>0</v>
      </c>
      <c r="T195" s="154"/>
      <c r="U195" s="154"/>
      <c r="V195" s="154"/>
      <c r="W195" s="154"/>
      <c r="X195" s="154"/>
      <c r="Y195" s="354"/>
      <c r="Z195" s="354"/>
      <c r="AA195" s="354"/>
      <c r="AB195" s="354"/>
      <c r="AC195" s="354"/>
      <c r="AD195" s="354"/>
    </row>
    <row r="196" spans="1:30" ht="12.75" hidden="1" customHeight="1">
      <c r="A196" s="167">
        <f t="shared" si="53"/>
        <v>0.46875000000000028</v>
      </c>
      <c r="B196" s="125"/>
      <c r="C196" s="125"/>
      <c r="D196" s="125" t="s">
        <v>102</v>
      </c>
      <c r="E196" s="125"/>
      <c r="F196" s="393">
        <f>1.17-1</f>
        <v>0.16999999999999993</v>
      </c>
      <c r="G196" s="125" t="s">
        <v>198</v>
      </c>
      <c r="H196" s="125"/>
      <c r="I196" s="125" t="s">
        <v>189</v>
      </c>
      <c r="J196" s="125"/>
      <c r="K196" s="125"/>
      <c r="L196" s="125"/>
      <c r="M196" s="125"/>
      <c r="N196" s="125"/>
      <c r="R196" s="149">
        <f t="shared" si="54"/>
        <v>0</v>
      </c>
      <c r="S196" s="162">
        <f>D32</f>
        <v>0</v>
      </c>
      <c r="T196" s="154"/>
      <c r="U196" s="154"/>
      <c r="V196" s="154"/>
      <c r="W196" s="154"/>
      <c r="X196" s="154"/>
      <c r="Y196" s="371"/>
      <c r="Z196" s="371"/>
      <c r="AA196" s="371"/>
      <c r="AB196" s="371"/>
      <c r="AC196" s="371"/>
      <c r="AD196" s="371"/>
    </row>
    <row r="197" spans="1:30" ht="12.75" hidden="1" customHeight="1">
      <c r="A197" s="167">
        <f t="shared" si="53"/>
        <v>0.47916666666666696</v>
      </c>
      <c r="B197" s="125"/>
      <c r="C197" s="125"/>
      <c r="D197" s="125" t="s">
        <v>192</v>
      </c>
      <c r="E197" s="125"/>
      <c r="F197" s="393">
        <f>1.15219850833416-1</f>
        <v>0.15219850833415993</v>
      </c>
      <c r="G197" s="125" t="s">
        <v>199</v>
      </c>
      <c r="H197" s="125"/>
      <c r="I197" s="125"/>
      <c r="J197" s="125"/>
      <c r="K197" s="125"/>
      <c r="L197" s="125"/>
      <c r="M197" s="125"/>
      <c r="N197" s="125"/>
      <c r="R197" s="155">
        <f>SUM(R190:R196)</f>
        <v>0</v>
      </c>
      <c r="S197" s="155">
        <f>SUM(S190:S196)</f>
        <v>0</v>
      </c>
      <c r="T197" s="154"/>
      <c r="U197" s="154"/>
      <c r="V197" s="154"/>
      <c r="W197" s="154"/>
      <c r="X197" s="154"/>
      <c r="Y197" s="371"/>
      <c r="Z197" s="371"/>
      <c r="AA197" s="371"/>
      <c r="AB197" s="371"/>
      <c r="AC197" s="371"/>
      <c r="AD197" s="371"/>
    </row>
    <row r="198" spans="1:30" ht="12.75" hidden="1" customHeight="1">
      <c r="A198" s="167">
        <f t="shared" si="53"/>
        <v>0.48958333333333365</v>
      </c>
      <c r="B198" s="125"/>
      <c r="C198" s="125"/>
      <c r="D198" s="125" t="s">
        <v>193</v>
      </c>
      <c r="E198" s="125"/>
      <c r="F198" s="393">
        <f>1.15219850833416-1</f>
        <v>0.15219850833415993</v>
      </c>
      <c r="G198" s="125" t="s">
        <v>200</v>
      </c>
      <c r="H198" s="125"/>
      <c r="I198" s="125" t="s">
        <v>189</v>
      </c>
      <c r="J198" s="125"/>
      <c r="K198" s="125"/>
      <c r="L198" s="125"/>
      <c r="M198" s="125"/>
      <c r="N198" s="125"/>
      <c r="R198" s="156"/>
      <c r="S198" s="156"/>
      <c r="T198" s="156"/>
      <c r="U198" s="156"/>
      <c r="V198" s="156"/>
      <c r="W198" s="156"/>
      <c r="X198" s="156"/>
      <c r="Y198" s="156"/>
      <c r="Z198" s="156"/>
      <c r="AA198" s="156"/>
      <c r="AB198" s="156"/>
      <c r="AC198" s="156"/>
      <c r="AD198" s="156"/>
    </row>
    <row r="199" spans="1:30" ht="12.75" hidden="1" customHeight="1">
      <c r="A199" s="167">
        <f t="shared" si="53"/>
        <v>0.50000000000000033</v>
      </c>
      <c r="B199" s="125"/>
      <c r="C199" s="125"/>
      <c r="D199" s="125" t="s">
        <v>194</v>
      </c>
      <c r="E199" s="125"/>
      <c r="F199" s="393">
        <f>1.14056916622791-1</f>
        <v>0.14056916622791005</v>
      </c>
      <c r="G199" s="125" t="s">
        <v>201</v>
      </c>
      <c r="H199" s="125"/>
      <c r="I199" s="125"/>
      <c r="J199" s="125"/>
      <c r="K199" s="125"/>
      <c r="L199" s="125"/>
      <c r="M199" s="125"/>
      <c r="N199" s="125"/>
      <c r="R199" s="156"/>
      <c r="S199" s="156"/>
      <c r="T199" s="156"/>
      <c r="U199" s="156"/>
      <c r="V199" s="156"/>
      <c r="W199" s="156"/>
      <c r="X199" s="156"/>
      <c r="Y199" s="156"/>
      <c r="Z199" s="156"/>
      <c r="AA199" s="156"/>
      <c r="AB199" s="156"/>
      <c r="AC199" s="156"/>
      <c r="AD199" s="156"/>
    </row>
    <row r="200" spans="1:30" ht="12.75" hidden="1" customHeight="1">
      <c r="A200" s="167">
        <f t="shared" si="53"/>
        <v>0.51041666666666696</v>
      </c>
      <c r="B200" s="125"/>
      <c r="C200" s="125"/>
      <c r="D200" s="125"/>
      <c r="E200" s="125"/>
      <c r="F200" s="394"/>
      <c r="G200" s="125"/>
      <c r="H200" s="125"/>
      <c r="I200" s="125"/>
      <c r="J200" s="125"/>
      <c r="K200" s="125"/>
      <c r="L200" s="125"/>
      <c r="M200" s="125"/>
      <c r="N200" s="125"/>
      <c r="R200" s="343" t="s">
        <v>153</v>
      </c>
      <c r="S200" s="344"/>
      <c r="T200" s="344"/>
      <c r="U200" s="344"/>
      <c r="V200" s="344"/>
      <c r="W200" s="344"/>
      <c r="X200" s="344"/>
      <c r="Y200" s="344"/>
      <c r="Z200" s="344"/>
      <c r="AA200" s="344"/>
      <c r="AB200" s="344"/>
      <c r="AC200" s="344"/>
      <c r="AD200" s="345"/>
    </row>
    <row r="201" spans="1:30" ht="12.75" hidden="1" customHeight="1">
      <c r="A201" s="167">
        <f t="shared" si="53"/>
        <v>0.52083333333333359</v>
      </c>
      <c r="B201" s="125"/>
      <c r="C201" s="125"/>
      <c r="D201" s="125"/>
      <c r="E201" s="125"/>
      <c r="F201" s="393"/>
      <c r="G201" s="125"/>
      <c r="H201" s="125"/>
      <c r="I201" s="125"/>
      <c r="J201" s="125"/>
      <c r="K201" s="125"/>
      <c r="L201" s="125"/>
      <c r="M201" s="125"/>
      <c r="N201" s="125"/>
      <c r="R201" s="347"/>
      <c r="S201" s="347"/>
      <c r="T201" s="347"/>
      <c r="U201" s="149" t="s">
        <v>12</v>
      </c>
      <c r="V201" s="149" t="s">
        <v>13</v>
      </c>
      <c r="W201" s="149" t="s">
        <v>14</v>
      </c>
      <c r="X201" s="149" t="s">
        <v>15</v>
      </c>
      <c r="Y201" s="149" t="s">
        <v>16</v>
      </c>
      <c r="Z201" s="149" t="s">
        <v>179</v>
      </c>
      <c r="AA201" s="149" t="s">
        <v>17</v>
      </c>
      <c r="AB201" s="149" t="s">
        <v>18</v>
      </c>
      <c r="AC201" s="149" t="s">
        <v>40</v>
      </c>
      <c r="AD201" s="149" t="s">
        <v>41</v>
      </c>
    </row>
    <row r="202" spans="1:30" ht="12.75" hidden="1" customHeight="1">
      <c r="A202" s="167">
        <f t="shared" si="53"/>
        <v>0.53125000000000022</v>
      </c>
      <c r="B202" s="125"/>
      <c r="C202" s="125" t="s">
        <v>202</v>
      </c>
      <c r="D202" s="395" t="s">
        <v>203</v>
      </c>
      <c r="E202" s="395"/>
      <c r="F202" s="394" t="s">
        <v>204</v>
      </c>
      <c r="G202" s="125"/>
      <c r="H202" s="125"/>
      <c r="I202" s="125"/>
      <c r="J202" s="125"/>
      <c r="K202" s="125"/>
      <c r="L202" s="125"/>
      <c r="M202" s="125"/>
      <c r="N202" s="125"/>
      <c r="R202" s="347"/>
      <c r="S202" s="347"/>
      <c r="T202" s="149" t="s">
        <v>5</v>
      </c>
      <c r="U202" s="163">
        <f>INT(I26*1440)/60</f>
        <v>18</v>
      </c>
      <c r="V202" s="163">
        <f>INT(J26*1440)/60</f>
        <v>6</v>
      </c>
      <c r="W202" s="149" t="b">
        <f>IF(U202&lt;=6,IF(AND(V202&lt;=6, V202&gt;U202),0,IF(AND(V202&lt;12, V202&gt;6),V202-6,IF(V202&gt;=12,6,IF(V202&lt;=U202,6)))))</f>
        <v>0</v>
      </c>
      <c r="X202" s="151" t="b">
        <f>IF(AND(U202&gt;=6,U202&lt;=12),IF(AND(V202&lt;U202,V202&lt;=6),12-U202,IF(AND(V202&lt;U202,V202&gt;6),12-U202+V202-6,IF(V202&gt;=12,12-U202,IF(U202=V202,6,V202-U202)))))</f>
        <v>0</v>
      </c>
      <c r="Y202" s="149">
        <f>IF(AND(U202&gt;12, U202&lt;=22), IF(AND(V202&gt;12, V202&lt;U202), 6, IF(AND(V202&gt;12, V202&gt;U202), 0, IF(V202&lt;=6, 0,IF(AND(V202&lt;=12, V202&gt;6), V202-6, IF(U202=V202, 6))))))</f>
        <v>0</v>
      </c>
      <c r="Z202" s="150">
        <f>IF(U202=V202,8,IF(AND(U202&gt;=12,V202&gt;=12,U202&lt;=20,V202&lt;=20,V202&gt;U202),(V202-U202),IF(AND(V202&lt;=12,V202&lt;U202,(24-U202&gt;=4),U202&gt;=12),20-U202,IF(AND(V202&lt;=12,V202&gt;U202),0,IF(AND(V202&gt;12,V202&lt;=20,U202&lt;=12,V202&gt;U202),V202-12,IF(AND(V202&gt;20,U202&gt;=20),0,IF(AND(V202&gt;=20,U202&lt;=12),8,"Stop")))))))</f>
        <v>2</v>
      </c>
      <c r="AA202" s="149">
        <f>IF(Z202&lt;&gt;"Stop",Z202,IF(AND(V202&gt;=20,U202&gt;=12,V202&gt;U202),20-U202,IF(AND(U202&gt;12,U202&gt;V202,U202&lt;=20,V202&gt;=12),(20-U202)+(V202-12),IF(AND(V202&lt;U202,V202&lt;=20,V202&gt;=12,U202&gt;=20),V202-12,IF(AND(U202&lt;12,U202&gt;V202),8,0)))))</f>
        <v>2</v>
      </c>
      <c r="AB202" s="149" t="b">
        <f>IF(AND(U202&gt;6,U202&lt;=12),IF(AND(V202&lt;12,V202&lt;U202),10,IF(AND(V202&lt;12,V202&gt;U202),0,IF(AND(V202&gt;12,V202&lt;=22),V202-12,IF(V202&gt;22,10, IF(U202=V202, 10))))))</f>
        <v>0</v>
      </c>
      <c r="AC202" s="149">
        <f>IF(AND(U202&gt;12,U202&lt;=20),IF(V202&lt;=20,20-U202,IF(AND(V202&gt;12,V202&lt;U202),20-U202+V202-12,IF(AND(V202&gt;=12,V202&lt;=20,V202&gt;U202),V202-U202,IF(V202&gt;20,20-U202,IF(U202=V202,10))))))</f>
        <v>2</v>
      </c>
      <c r="AD202" s="150" t="b">
        <f>IF(U202&gt;20, IF(V202&lt;=12, 0, IF(AND(V202&gt;12, V202&lt;=20), V202-12, IF(AND(V202&gt;20, V202&lt;U202), 10,  IF(AND(V202&gt;20, V202&gt;U202), 0, IF(U202=V202, 10))))))</f>
        <v>0</v>
      </c>
    </row>
    <row r="203" spans="1:30" ht="12.75" hidden="1" customHeight="1">
      <c r="A203" s="167">
        <f t="shared" si="53"/>
        <v>0.54166666666666685</v>
      </c>
      <c r="B203" s="125"/>
      <c r="C203" s="396" t="s">
        <v>57</v>
      </c>
      <c r="D203" s="396" t="s">
        <v>205</v>
      </c>
      <c r="E203" s="396"/>
      <c r="F203" s="393">
        <f>F193</f>
        <v>0.15219850833415993</v>
      </c>
      <c r="G203" s="395"/>
      <c r="H203" s="396"/>
      <c r="I203" s="125"/>
      <c r="J203" s="125"/>
      <c r="K203" s="125"/>
      <c r="L203" s="125"/>
      <c r="M203" s="125"/>
      <c r="N203" s="125"/>
      <c r="R203" s="354"/>
      <c r="S203" s="354"/>
      <c r="T203" s="149"/>
      <c r="U203" s="150"/>
      <c r="V203" s="150"/>
      <c r="W203" s="149"/>
      <c r="X203" s="151"/>
      <c r="Y203" s="149"/>
      <c r="Z203" s="150"/>
      <c r="AA203" s="149"/>
      <c r="AB203" s="149"/>
      <c r="AC203" s="149"/>
      <c r="AD203" s="150"/>
    </row>
    <row r="204" spans="1:30" ht="12.75" hidden="1" customHeight="1">
      <c r="A204" s="167">
        <f t="shared" si="53"/>
        <v>0.55208333333333348</v>
      </c>
      <c r="B204" s="125"/>
      <c r="C204" s="396" t="s">
        <v>212</v>
      </c>
      <c r="D204" s="396" t="s">
        <v>103</v>
      </c>
      <c r="E204" s="396"/>
      <c r="F204" s="393">
        <f>F195</f>
        <v>0.14056916622791005</v>
      </c>
      <c r="G204" s="396"/>
      <c r="H204" s="396"/>
      <c r="I204" s="125"/>
      <c r="J204" s="125"/>
      <c r="K204" s="125"/>
      <c r="L204" s="125"/>
      <c r="M204" s="125"/>
      <c r="N204" s="125"/>
      <c r="R204" s="347"/>
      <c r="S204" s="347"/>
      <c r="T204" s="149" t="s">
        <v>6</v>
      </c>
      <c r="U204" s="163">
        <f t="shared" ref="U204:V207" si="55">INT(I27*1440)/60</f>
        <v>18</v>
      </c>
      <c r="V204" s="163">
        <f t="shared" si="55"/>
        <v>6</v>
      </c>
      <c r="W204" s="149" t="b">
        <f>IF(U204&lt;=6,IF(AND(V204&lt;=6, V204&gt;U204),0,IF(AND(V204&lt;12, V204&gt;6),V204-6,IF(V204&gt;=12,6,IF(V204&lt;=U204,6)))))</f>
        <v>0</v>
      </c>
      <c r="X204" s="149" t="b">
        <f>IF(AND(U204&gt;6, U204&lt;=12), IF(AND(V204&lt;U204, V204&lt;=6), 12-U204, IF(AND(V204&lt;U204, V204&gt;6), 12-U204+V204-6, IF(V204&gt;=12, 12-U204, IF(U204=V204, 6, V204-U204)))))</f>
        <v>0</v>
      </c>
      <c r="Y204" s="149">
        <f>IF(AND(U204&gt;12, U204&lt;=22), IF(AND(V204&gt;12, V204&lt;U204), 6, IF(AND(V204&gt;12, V204&gt;U204), 0, IF(V204&lt;=6, 0,IF(AND(V204&lt;=12, V204&gt;6), V204-6, IF(U204=V204, 6))))))</f>
        <v>0</v>
      </c>
      <c r="Z204" s="150">
        <f>IF(U204=V204,8,IF(AND(U204&gt;=12,V204&gt;=12,U204&lt;=20,V204&lt;=20,V204&gt;U204),(V204-U204),IF(AND(V204&lt;=12,V204&lt;U204,(24-U204&gt;=4),U204&gt;=12),20-U204,IF(AND(V204&lt;=12,V204&gt;U204),0,IF(AND(V204&gt;12,V204&lt;=20,U204&lt;=12,V204&gt;U204),V204-12,IF(AND(V204&gt;20,U204&gt;=20),0,IF(AND(V204&gt;=20,U204&lt;=12),8,"Stop")))))))</f>
        <v>2</v>
      </c>
      <c r="AA204" s="149">
        <f>IF(Z204&lt;&gt;"Stop",Z204,IF(AND(V204&gt;=20,U204&gt;=12,V204&gt;U204),20-U204,IF(AND(U204&gt;12,U204&gt;V204,U204&lt;=20,V204&gt;=12),(20-U204)+(V204-12),IF(AND(V204&lt;U204,V204&lt;=20,V204&gt;=12,U204&gt;=20),V204-12,IF(AND(U204&lt;12,U204&gt;V204),8,0)))))</f>
        <v>2</v>
      </c>
      <c r="AB204" s="149" t="b">
        <f>IF(AND(U204&gt;6,U204&lt;=12),IF(AND(V204&lt;12,V204&lt;U204),10,IF(AND(V204&lt;12,V204&gt;U204),0,IF(AND(V204&gt;12,V204&lt;=22),V204-12,IF(V204&gt;22,10, IF(U204=V204, 10))))))</f>
        <v>0</v>
      </c>
      <c r="AC204" s="149">
        <f>IF(AND(U204&gt;12, U204&lt;=20), IF(V204&lt;=20, 20-U204, IF(AND(V204&gt;12, V204&lt;U204), 20-U204+V204-12, IF(AND(V204&gt;12, V204&lt;=20, V204&gt;U204), V204-U204, IF(V204&gt;20, 20-U204,IF(U204=V204, 10))))))</f>
        <v>2</v>
      </c>
      <c r="AD204" s="150" t="b">
        <f>IF(U204&gt;20, IF(V204&lt;=12, 0, IF(AND(V204&gt;12, V204&lt;=20), V204-12, IF(AND(V204&gt;20, V204&lt;U204), 10,  IF(AND(V204&gt;20, V204&gt;U204), 0, IF(U204=V204, 10))))))</f>
        <v>0</v>
      </c>
    </row>
    <row r="205" spans="1:30" ht="12.75" hidden="1" customHeight="1">
      <c r="A205" s="167">
        <f t="shared" si="53"/>
        <v>0.56250000000000011</v>
      </c>
      <c r="B205" s="125"/>
      <c r="C205" s="396" t="s">
        <v>213</v>
      </c>
      <c r="D205" s="396" t="s">
        <v>194</v>
      </c>
      <c r="E205" s="396"/>
      <c r="F205" s="393">
        <f>F199</f>
        <v>0.14056916622791005</v>
      </c>
      <c r="G205" s="396"/>
      <c r="H205" s="396"/>
      <c r="I205" s="125"/>
      <c r="J205" s="125"/>
      <c r="K205" s="125"/>
      <c r="L205" s="125"/>
      <c r="M205" s="125"/>
      <c r="N205" s="125"/>
      <c r="R205" s="354"/>
      <c r="S205" s="354"/>
      <c r="T205" s="149" t="s">
        <v>7</v>
      </c>
      <c r="U205" s="163">
        <f t="shared" si="55"/>
        <v>18</v>
      </c>
      <c r="V205" s="163">
        <f t="shared" si="55"/>
        <v>6</v>
      </c>
      <c r="W205" s="149" t="b">
        <f>IF(U205&lt;=6,IF(AND(V205&lt;=6, V205&gt;U205),0,IF(AND(V205&lt;12, V205&gt;6),V205-6,IF(V205&gt;=12,6,IF(V205&lt;=U205,6)))))</f>
        <v>0</v>
      </c>
      <c r="X205" s="149" t="b">
        <f>IF(AND(U205&gt;6, U205&lt;=12), IF(AND(V205&lt;U205, V205&lt;=6), 12-U205, IF(AND(V205&lt;U205, V205&gt;6), 12-U205+V205-6, IF(V205&gt;=12, 12-U205, IF(U205=V205, 6, V205-U205)))))</f>
        <v>0</v>
      </c>
      <c r="Y205" s="149">
        <f>IF(AND(U205&gt;12, U205&lt;=22), IF(AND(V205&gt;12, V205&lt;U205), 6, IF(AND(V205&gt;12, V205&gt;U205), 0, IF(V205&lt;=6, 0,IF(AND(V205&lt;=12, V205&gt;6), V205-6, IF(U205=V205, 6))))))</f>
        <v>0</v>
      </c>
      <c r="Z205" s="150">
        <f>IF(U205=V205,8,IF(AND(U205&gt;=12,V205&gt;=12,U205&lt;=20,V205&lt;=20,V205&gt;U205),(V205-U205),IF(AND(V205&lt;=12,V205&lt;U205,(24-U205&gt;=4),U205&gt;=12),20-U205,IF(AND(V205&lt;=12,V205&gt;U205),0,IF(AND(V205&gt;12,V205&lt;=20,U205&lt;=12,V205&gt;U205),V205-12,IF(AND(V205&gt;20,U205&gt;=20),0,IF(AND(V205&gt;=20,U205&lt;=12),8,"Stop")))))))</f>
        <v>2</v>
      </c>
      <c r="AA205" s="149">
        <f>IF(Z205&lt;&gt;"Stop",Z205,IF(AND(V205&gt;=20,U205&gt;=12,V205&gt;U205),20-U205,IF(AND(U205&gt;12,U205&gt;V205,U205&lt;=20,V205&gt;=12),(20-U205)+(V205-12),IF(AND(V205&lt;U205,V205&lt;=20,V205&gt;=12,U205&gt;=20),V205-12,IF(AND(U205&lt;12,U205&gt;V205),8,0)))))</f>
        <v>2</v>
      </c>
      <c r="AB205" s="149" t="b">
        <f>IF(AND(U205&gt;6,U205&lt;=12),IF(AND(V205&lt;12,V205&lt;U205),10,IF(AND(V205&lt;12,V205&gt;U205),0,IF(AND(V205&gt;12,V205&lt;=22),V205-12,IF(V205&gt;22,10, IF(U205=V205, 10))))))</f>
        <v>0</v>
      </c>
      <c r="AC205" s="149">
        <f>IF(AND(U205&gt;12, U205&lt;=20), IF(V205&lt;=20, 20-U205, IF(AND(V205&gt;12, V205&lt;U205), 20-U205+V205-12, IF(AND(V205&gt;12, V205&lt;=20, V205&gt;U205), V205-U205, IF(V205&gt;20, 20-U205,IF(U205=V205, 10))))))</f>
        <v>2</v>
      </c>
      <c r="AD205" s="150" t="b">
        <f>IF(U205&gt;20, IF(V205&lt;=12, 0, IF(AND(V205&gt;12, V205&lt;=20), V205-12, IF(AND(V205&gt;20, V205&lt;U205), 10,  IF(AND(V205&gt;20, V205&gt;U205), 0, IF(U205=V205, 10))))))</f>
        <v>0</v>
      </c>
    </row>
    <row r="206" spans="1:30" ht="12.75" hidden="1" customHeight="1">
      <c r="A206" s="167">
        <f t="shared" si="53"/>
        <v>0.57291666666666674</v>
      </c>
      <c r="B206" s="125"/>
      <c r="C206" s="396" t="s">
        <v>214</v>
      </c>
      <c r="D206" s="396" t="s">
        <v>102</v>
      </c>
      <c r="E206" s="396"/>
      <c r="F206" s="393">
        <f>F196</f>
        <v>0.16999999999999993</v>
      </c>
      <c r="G206" s="125" t="s">
        <v>189</v>
      </c>
      <c r="H206" s="396"/>
      <c r="I206" s="125"/>
      <c r="J206" s="125"/>
      <c r="K206" s="125"/>
      <c r="L206" s="125"/>
      <c r="M206" s="125"/>
      <c r="N206" s="125"/>
      <c r="R206" s="361"/>
      <c r="S206" s="361"/>
      <c r="T206" s="361" t="s">
        <v>106</v>
      </c>
      <c r="U206" s="163">
        <f t="shared" si="55"/>
        <v>18</v>
      </c>
      <c r="V206" s="163">
        <f t="shared" si="55"/>
        <v>6</v>
      </c>
      <c r="W206" s="361" t="b">
        <f>IF(U206&lt;=6,IF(AND(V206&lt;=6, V206&gt;U206),0,IF(AND(V206&lt;12, V206&gt;6),V206-6,IF(V206&gt;=12,6,IF(V206&lt;=U206,6)))))</f>
        <v>0</v>
      </c>
      <c r="X206" s="149" t="b">
        <f>IF(AND(U206&gt;6, U206&lt;=12), IF(AND(V206&lt;U206, V206&lt;=6), 12-U206, IF(AND(V206&lt;U206, V206&gt;6), 12-U206+V206-6, IF(V206&gt;=12, 12-U206, IF(U206=V206, 6, V206-U206)))))</f>
        <v>0</v>
      </c>
      <c r="Y206" s="149">
        <f>IF(AND(U206&gt;12, U206&lt;=22), IF(AND(V206&gt;12, V206&lt;U206), 6, IF(AND(V206&gt;12, V206&gt;U206), 0, IF(V206&lt;=6, 0,IF(AND(V206&lt;=12, V206&gt;6), V206-6, IF(U206=V206, 6))))))</f>
        <v>0</v>
      </c>
      <c r="Z206" s="150">
        <f>IF(U206=V206,8,IF(AND(U206&gt;=12,V206&gt;=12,U206&lt;=20,V206&lt;=20,V206&gt;U206),(V206-U206),IF(AND(V206&lt;=12,V206&lt;U206,(24-U206&gt;=4),U206&gt;=12),20-U206,IF(AND(V206&lt;=12,V206&gt;U206),0,IF(AND(V206&gt;12,V206&lt;=20,U206&lt;=12,V206&gt;U206),V206-12,IF(AND(V206&gt;20,U206&gt;=20),0,IF(AND(V206&gt;=20,U206&lt;=12),8,"Stop")))))))</f>
        <v>2</v>
      </c>
      <c r="AA206" s="149">
        <f>IF(Z206&lt;&gt;"Stop",Z206,IF(AND(V206&gt;=20,U206&gt;=12,V206&gt;U206),20-U206,IF(AND(U206&gt;12,U206&gt;V206,U206&lt;=20,V206&gt;=12),(20-U206)+(V206-12),IF(AND(V206&lt;U206,V206&lt;=20,V206&gt;=12,U206&gt;=20),V206-12,IF(AND(U206&lt;12,U206&gt;V206),8,0)))))</f>
        <v>2</v>
      </c>
      <c r="AB206" s="149" t="b">
        <f>IF(AND(U206&gt;6,U206&lt;=12),IF(AND(V206&lt;12,V206&lt;U206),10,IF(AND(V206&lt;12,V206&gt;U206),0,IF(AND(V206&gt;12,V206&lt;=22),V206-12,IF(V206&gt;22,10, IF(U206=V206, 10))))))</f>
        <v>0</v>
      </c>
      <c r="AC206" s="149">
        <f>IF(AND(U206&gt;12, U206&lt;=20), IF(V206&lt;=20, 20-U206, IF(AND(V206&gt;12, V206&lt;U206), 20-U206+V206-12, IF(AND(V206&gt;12, V206&lt;=20, V206&gt;U206), V206-U206, IF(V206&gt;20, 20-U206,IF(U206=V206, 10))))))</f>
        <v>2</v>
      </c>
      <c r="AD206" s="150" t="b">
        <f>IF(U206&gt;20, IF(V206&lt;=12, 0, IF(AND(V206&gt;12, V206&lt;=20), V206-12, IF(AND(V206&gt;20, V206&lt;U206), 10,  IF(AND(V206&gt;20, V206&gt;U206), 0, IF(U206=V206, 10))))))</f>
        <v>0</v>
      </c>
    </row>
    <row r="207" spans="1:30" ht="12.75" hidden="1" customHeight="1">
      <c r="A207" s="167">
        <f t="shared" si="53"/>
        <v>0.58333333333333337</v>
      </c>
      <c r="B207" s="125"/>
      <c r="C207" s="396"/>
      <c r="D207" s="396"/>
      <c r="E207" s="396"/>
      <c r="F207" s="394"/>
      <c r="G207" s="396"/>
      <c r="H207" s="396"/>
      <c r="I207" s="125"/>
      <c r="J207" s="125"/>
      <c r="K207" s="125"/>
      <c r="L207" s="125"/>
      <c r="M207" s="125"/>
      <c r="N207" s="125"/>
      <c r="R207" s="361"/>
      <c r="S207" s="361"/>
      <c r="T207" s="361" t="s">
        <v>9</v>
      </c>
      <c r="U207" s="163">
        <f t="shared" si="55"/>
        <v>18</v>
      </c>
      <c r="V207" s="163">
        <f t="shared" si="55"/>
        <v>6</v>
      </c>
      <c r="W207" s="361" t="b">
        <f>IF(U207&lt;=6,IF(AND(V207&lt;=6, V207&gt;U207),0,IF(AND(V207&lt;12, V207&gt;6),V207-6,IF(V207&gt;=12,6,IF(V207&lt;=U207,6)))))</f>
        <v>0</v>
      </c>
      <c r="X207" s="149" t="b">
        <f>IF(AND(U207&gt;6, U207&lt;=12), IF(AND(V207&lt;U207, V207&lt;=6), 12-U207, IF(AND(V207&lt;U207, V207&gt;6), 12-U207+V207-6, IF(V207&gt;=12, 12-U207, IF(U207=V207, 6, V207-U207)))))</f>
        <v>0</v>
      </c>
      <c r="Y207" s="149">
        <f>IF(AND(U207&gt;12, U207&lt;=22), IF(AND(V207&gt;12, V207&lt;U207), 6, IF(AND(V207&gt;12, V207&gt;U207), 0, IF(V207&lt;=6, 0,IF(AND(V207&lt;=12, V207&gt;6), V207-6, IF(U207=V207, 6))))))</f>
        <v>0</v>
      </c>
      <c r="Z207" s="150">
        <f>IF(U207=V207,8,IF(AND(U207&gt;=12,V207&gt;=12,U207&lt;=20,V207&lt;=20,V207&gt;U207),(V207-U207),IF(AND(V207&lt;=12,V207&lt;U207,(24-U207&gt;=4),U207&gt;=12),20-U207,IF(AND(V207&lt;=12,V207&gt;U207),0,IF(AND(V207&gt;12,V207&lt;=20,U207&lt;=12,V207&gt;U207),V207-12,IF(AND(V207&gt;20,U207&gt;=20),0,IF(AND(V207&gt;=20,U207&lt;=12),8,"Stop")))))))</f>
        <v>2</v>
      </c>
      <c r="AA207" s="149">
        <f>IF(Z207&lt;&gt;"Stop",Z207,IF(AND(V207&gt;=20,U207&gt;=12,V207&gt;U207),20-U207,IF(AND(U207&gt;12,U207&gt;V207,U207&lt;=20,V207&gt;=12),(20-U207)+(V207-12),IF(AND(V207&lt;U207,V207&lt;=20,V207&gt;=12,U207&gt;=20),V207-12,IF(AND(U207&lt;12,U207&gt;V207),8,0)))))</f>
        <v>2</v>
      </c>
      <c r="AB207" s="149" t="b">
        <f>IF(AND(U207&gt;6,U207&lt;=12),IF(AND(V207&lt;12,V207&lt;U207),10,IF(AND(V207&lt;12,V207&gt;U207),0,IF(AND(V207&gt;12,V207&lt;=22),V207-12,IF(V207&gt;22,10, IF(U207=V207, 10))))))</f>
        <v>0</v>
      </c>
      <c r="AC207" s="149">
        <f>IF(AND(U207&gt;12, U207&lt;=20), IF(V207&lt;=20, 20-U207, IF(AND(V207&gt;12, V207&lt;U207), 20-U207+V207-12, IF(AND(V207&gt;12, V207&lt;=20, V207&gt;U207), V207-U207, IF(V207&gt;20, 20-U207,IF(U207=V207, 10))))))</f>
        <v>2</v>
      </c>
      <c r="AD207" s="150" t="b">
        <f>IF(U207&gt;20, IF(V207&lt;=12, 0, IF(AND(V207&gt;12, V207&lt;=20), V207-12, IF(AND(V207&gt;20, V207&lt;U207), 10,  IF(AND(V207&gt;20, V207&gt;U207), 0, IF(U207=V207, 10))))))</f>
        <v>0</v>
      </c>
    </row>
    <row r="208" spans="1:30" ht="12.75" hidden="1" customHeight="1">
      <c r="A208" s="167">
        <f t="shared" si="53"/>
        <v>0.59375</v>
      </c>
      <c r="B208" s="125"/>
      <c r="C208" s="396" t="s">
        <v>206</v>
      </c>
      <c r="D208" s="396" t="s">
        <v>207</v>
      </c>
      <c r="E208" s="396"/>
      <c r="F208" s="393">
        <f>F194</f>
        <v>0.15219850833415993</v>
      </c>
      <c r="G208" s="396"/>
      <c r="H208" s="396"/>
      <c r="I208" s="125"/>
      <c r="J208" s="125"/>
      <c r="K208" s="125"/>
      <c r="L208" s="125"/>
      <c r="M208" s="125"/>
      <c r="N208" s="125"/>
      <c r="R208" s="361"/>
      <c r="S208" s="361"/>
      <c r="T208" s="361"/>
      <c r="U208" s="150"/>
      <c r="V208" s="150"/>
      <c r="W208" s="361"/>
      <c r="X208" s="149"/>
      <c r="Y208" s="149"/>
      <c r="Z208" s="150"/>
      <c r="AA208" s="149"/>
      <c r="AB208" s="149"/>
      <c r="AC208" s="149"/>
      <c r="AD208" s="150"/>
    </row>
    <row r="209" spans="1:30" ht="12.75" hidden="1" customHeight="1">
      <c r="A209" s="167">
        <f t="shared" si="53"/>
        <v>0.60416666666666663</v>
      </c>
      <c r="B209" s="125"/>
      <c r="C209" s="396"/>
      <c r="D209" s="396" t="s">
        <v>103</v>
      </c>
      <c r="E209" s="396"/>
      <c r="F209" s="393">
        <f>F195</f>
        <v>0.14056916622791005</v>
      </c>
      <c r="G209" s="396"/>
      <c r="H209" s="396"/>
      <c r="I209" s="125"/>
      <c r="J209" s="125"/>
      <c r="K209" s="125"/>
      <c r="L209" s="125"/>
      <c r="M209" s="125"/>
      <c r="N209" s="125"/>
      <c r="R209" s="347"/>
      <c r="S209" s="347"/>
      <c r="T209" s="149" t="s">
        <v>10</v>
      </c>
      <c r="U209" s="163">
        <f>INT(I31*1440)/60</f>
        <v>18</v>
      </c>
      <c r="V209" s="163">
        <f>INT(J31*1440)/60</f>
        <v>6</v>
      </c>
      <c r="W209" s="149" t="b">
        <f>IF(U209&lt;=6,IF(AND(V209&lt;=6, V209&gt;U209),0,IF(AND(V209&lt;12, V209&gt;6),V209-6,IF(V209&gt;=12,6,IF(V209&lt;=U209,6)))))</f>
        <v>0</v>
      </c>
      <c r="X209" s="149" t="b">
        <f>IF(AND(U209&gt;6, U209&lt;=12), IF(AND(V209&lt;U209, V209&lt;=6), 12-U209, IF(AND(V209&lt;U209, V209&gt;6), 12-U209+V209-6, IF(V209&gt;=12, 12-U209, IF(U209=V209, 6, V209-U209)))))</f>
        <v>0</v>
      </c>
      <c r="Y209" s="149">
        <f>IF(AND(U209&gt;12, U209&lt;=22), IF(AND(V209&gt;12, V209&lt;U209), 6, IF(AND(V209&gt;12, V209&gt;U209), 0, IF(V209&lt;=6, 0,IF(AND(V209&lt;=12, V209&gt;6), V209-6, IF(U209=V209, 6))))))</f>
        <v>0</v>
      </c>
      <c r="Z209" s="150" t="b">
        <f>IF(AND(U209&gt;22, U209&lt;=24), IF(V209&lt;=6, 0, IF(AND(V209&gt;6, V209&lt;=12), V209-6, IF(AND(V209&gt;12, V209&lt;U209), 6, IF(AND(V209&gt;12, V209&gt;U209), 0, IF(U209=V209, 6))))))</f>
        <v>0</v>
      </c>
      <c r="AA209" s="149"/>
      <c r="AB209" s="149"/>
      <c r="AC209" s="149">
        <f>IF(AND(U209&gt;12, U209&lt;=20), IF(V209&lt;=20, 20-U209, IF(AND(V209&gt;12, V209&lt;U209), 20-U209+V209-12, IF(AND(V209&gt;12, V209&lt;=20, V209&gt;U209), V209-U209, IF(V209&gt;20, 20-U209,IF(U209=V209, 10))))))</f>
        <v>2</v>
      </c>
      <c r="AD209" s="150" t="b">
        <f>IF(U209&gt;20, IF(V209&lt;=12, 0, IF(AND(V209&gt;12, V209&lt;=20), V209-12, IF(AND(V209&gt;20, V209&lt;U209), 10,  IF(AND(V209&gt;20, V209&gt;U209), 0, IF(U209=V209, 10))))))</f>
        <v>0</v>
      </c>
    </row>
    <row r="210" spans="1:30" ht="12.75" hidden="1" customHeight="1">
      <c r="A210" s="167">
        <f t="shared" si="53"/>
        <v>0.61458333333333326</v>
      </c>
      <c r="B210" s="125"/>
      <c r="C210" s="396"/>
      <c r="D210" s="396" t="s">
        <v>194</v>
      </c>
      <c r="E210" s="396"/>
      <c r="F210" s="393">
        <f>F199</f>
        <v>0.14056916622791005</v>
      </c>
      <c r="G210" s="396"/>
      <c r="H210" s="396"/>
      <c r="I210" s="125"/>
      <c r="J210" s="125"/>
      <c r="K210" s="125"/>
      <c r="L210" s="125"/>
      <c r="M210" s="125"/>
      <c r="N210" s="125"/>
      <c r="R210" s="347"/>
      <c r="S210" s="347"/>
      <c r="T210" s="149" t="s">
        <v>11</v>
      </c>
      <c r="U210" s="163">
        <f>INT(I32*1440)/60</f>
        <v>18</v>
      </c>
      <c r="V210" s="163">
        <f>INT(J32*1440)/60</f>
        <v>6</v>
      </c>
      <c r="W210" s="149" t="b">
        <f>IF(U210&lt;=6,IF(AND(V210&lt;=6, V210&gt;U210),0,IF(AND(V210&lt;12, V210&gt;6),V210-6,IF(V210&gt;=12,6,IF(V210&lt;=U210,6)))))</f>
        <v>0</v>
      </c>
      <c r="X210" s="149" t="b">
        <f>IF(AND(U210&gt;6, U210&lt;=12), IF(AND(V210&lt;U210, V210&lt;=6), 12-U210, IF(AND(V210&lt;U210, V210&gt;6), 12-U210+V210-6, IF(V210&gt;=12, 12-U210, IF(U210=V210, 6, V210-U210)))))</f>
        <v>0</v>
      </c>
      <c r="Y210" s="149">
        <f>IF(AND(U210&gt;12, U210&lt;=22), IF(AND(V210&gt;12, V210&lt;U210), 6, IF(AND(V210&gt;12, V210&gt;U210), 0, IF(V210&lt;=6, 0,IF(AND(V210&lt;=12, V210&gt;6), V210-6, IF(U210=V210, 6))))))</f>
        <v>0</v>
      </c>
      <c r="Z210" s="150" t="b">
        <f>IF(AND(U210&gt;22, U210&lt;=24), IF(V210&lt;=6, 0, IF(AND(V210&gt;6, V210&lt;=12), V210-6, IF(AND(V210&gt;12, V210&lt;U210), 6, IF(AND(V210&gt;12, V210&gt;U210), 0, IF(U210=V210, 6))))))</f>
        <v>0</v>
      </c>
      <c r="AA210" s="149"/>
      <c r="AB210" s="149"/>
      <c r="AC210" s="149">
        <f>IF(AND(U210&gt;12, U210&lt;=20), IF(V210&lt;=20, 20-U210, IF(AND(V210&gt;12, V210&lt;U210), 20-U210+V210-12, IF(AND(V210&gt;12, V210&lt;=20, V210&gt;U210), V210-U210, IF(V210&gt;20, 20-U210,IF(U210=V210, 10))))))</f>
        <v>2</v>
      </c>
      <c r="AD210" s="150" t="b">
        <f>IF(U210&gt;20, IF(V210&lt;=12, 0, IF(AND(V210&gt;12, V210&lt;=20), V210-12, IF(AND(V210&gt;20, V210&lt;U210), 10,  IF(AND(V210&gt;20, V210&gt;U210), 0, IF(U210=V210, 10))))))</f>
        <v>0</v>
      </c>
    </row>
    <row r="211" spans="1:30" ht="12.75" hidden="1" customHeight="1">
      <c r="A211" s="167">
        <f t="shared" si="53"/>
        <v>0.62499999999999989</v>
      </c>
      <c r="B211" s="125"/>
      <c r="C211" s="396"/>
      <c r="D211" s="396" t="s">
        <v>102</v>
      </c>
      <c r="E211" s="396"/>
      <c r="F211" s="393">
        <f>F196</f>
        <v>0.16999999999999993</v>
      </c>
      <c r="G211" s="396"/>
      <c r="H211" s="396"/>
      <c r="I211" s="125"/>
      <c r="J211" s="125"/>
      <c r="K211" s="125"/>
      <c r="L211" s="125"/>
      <c r="M211" s="125"/>
      <c r="N211" s="125"/>
      <c r="R211" s="149" t="s">
        <v>19</v>
      </c>
      <c r="S211" s="149" t="s">
        <v>20</v>
      </c>
      <c r="T211" s="157" t="s">
        <v>101</v>
      </c>
      <c r="U211" s="158" t="s">
        <v>101</v>
      </c>
      <c r="V211" s="347"/>
      <c r="W211" s="347"/>
      <c r="X211" s="347"/>
      <c r="Y211" s="365" t="s">
        <v>42</v>
      </c>
      <c r="Z211" s="365"/>
      <c r="AA211" s="155">
        <f>SUM(AA202:AA210)</f>
        <v>10</v>
      </c>
      <c r="AB211" s="155">
        <f>SUM(AB202:AB210)</f>
        <v>0</v>
      </c>
      <c r="AC211" s="155">
        <f>SUM(AC202:AC210)</f>
        <v>14</v>
      </c>
      <c r="AD211" s="347"/>
    </row>
    <row r="212" spans="1:30" ht="12.75" hidden="1" customHeight="1">
      <c r="A212" s="167">
        <f t="shared" si="53"/>
        <v>0.63541666666666652</v>
      </c>
      <c r="B212" s="125"/>
      <c r="C212" s="396"/>
      <c r="D212" s="396"/>
      <c r="E212" s="396"/>
      <c r="F212" s="394"/>
      <c r="G212" s="396"/>
      <c r="H212" s="396"/>
      <c r="I212" s="125"/>
      <c r="J212" s="125"/>
      <c r="K212" s="125"/>
      <c r="L212" s="125"/>
      <c r="M212" s="125"/>
      <c r="N212" s="125"/>
      <c r="R212" s="149">
        <f>IF(OR($J26="",$U202=""),0,AA202)</f>
        <v>2</v>
      </c>
      <c r="S212" s="162">
        <f>K26-R212</f>
        <v>10</v>
      </c>
      <c r="T212" s="159" t="s">
        <v>115</v>
      </c>
      <c r="U212" s="160" t="s">
        <v>20</v>
      </c>
      <c r="V212" s="153"/>
      <c r="W212" s="153"/>
      <c r="X212" s="153"/>
      <c r="Y212" s="347"/>
      <c r="Z212" s="347"/>
      <c r="AA212" s="347"/>
      <c r="AB212" s="347"/>
      <c r="AC212" s="347"/>
      <c r="AD212" s="347"/>
    </row>
    <row r="213" spans="1:30" ht="12.75" hidden="1" customHeight="1">
      <c r="A213" s="167">
        <f t="shared" si="53"/>
        <v>0.64583333333333315</v>
      </c>
      <c r="B213" s="125"/>
      <c r="C213" s="396" t="s">
        <v>111</v>
      </c>
      <c r="D213" s="396" t="s">
        <v>210</v>
      </c>
      <c r="E213" s="396"/>
      <c r="F213" s="393">
        <f>F197</f>
        <v>0.15219850833415993</v>
      </c>
      <c r="G213" s="396"/>
      <c r="H213" s="396"/>
      <c r="I213" s="125"/>
      <c r="J213" s="125"/>
      <c r="K213" s="125"/>
      <c r="L213" s="125"/>
      <c r="M213" s="125"/>
      <c r="N213" s="125"/>
      <c r="R213" s="149">
        <f>IF(OR($J26="",$U204=""),0,AA204)</f>
        <v>2</v>
      </c>
      <c r="S213" s="162">
        <f>K27-R213</f>
        <v>10</v>
      </c>
      <c r="T213" s="381"/>
      <c r="U213" s="381"/>
      <c r="V213" s="154"/>
      <c r="W213" s="154"/>
      <c r="X213" s="154"/>
      <c r="Y213" s="347"/>
      <c r="Z213" s="347"/>
      <c r="AA213" s="347"/>
      <c r="AB213" s="347"/>
      <c r="AC213" s="347"/>
      <c r="AD213" s="347"/>
    </row>
    <row r="214" spans="1:30" ht="12.75" hidden="1" customHeight="1">
      <c r="A214" s="167">
        <f t="shared" si="53"/>
        <v>0.65624999999999978</v>
      </c>
      <c r="B214" s="125"/>
      <c r="C214" s="396"/>
      <c r="D214" s="396" t="s">
        <v>103</v>
      </c>
      <c r="E214" s="396"/>
      <c r="F214" s="393">
        <f>F195</f>
        <v>0.14056916622791005</v>
      </c>
      <c r="G214" s="396"/>
      <c r="H214" s="396"/>
      <c r="I214" s="125"/>
      <c r="J214" s="125"/>
      <c r="K214" s="125"/>
      <c r="L214" s="125"/>
      <c r="M214" s="125"/>
      <c r="N214" s="125"/>
      <c r="R214" s="149">
        <f>IF(OR($J26="",$U205=""),0,AA205)</f>
        <v>2</v>
      </c>
      <c r="S214" s="162">
        <f>K28-R214</f>
        <v>10</v>
      </c>
      <c r="T214" s="154"/>
      <c r="U214" s="154"/>
      <c r="V214" s="154"/>
      <c r="W214" s="154"/>
      <c r="X214" s="154"/>
      <c r="Y214" s="347"/>
      <c r="Z214" s="347"/>
      <c r="AA214" s="155"/>
      <c r="AB214" s="347"/>
      <c r="AC214" s="347"/>
      <c r="AD214" s="347"/>
    </row>
    <row r="215" spans="1:30" ht="12.75" hidden="1" customHeight="1">
      <c r="A215" s="167">
        <f t="shared" si="53"/>
        <v>0.66666666666666641</v>
      </c>
      <c r="B215" s="125"/>
      <c r="C215" s="396"/>
      <c r="D215" s="396" t="s">
        <v>194</v>
      </c>
      <c r="E215" s="396"/>
      <c r="F215" s="393">
        <f>F199</f>
        <v>0.14056916622791005</v>
      </c>
      <c r="G215" s="396"/>
      <c r="H215" s="396"/>
      <c r="I215" s="125"/>
      <c r="J215" s="125"/>
      <c r="K215" s="125"/>
      <c r="L215" s="125"/>
      <c r="M215" s="125"/>
      <c r="N215" s="125"/>
      <c r="R215" s="149">
        <f>IF(OR($J26="",$U206=""),0,AA206)</f>
        <v>2</v>
      </c>
      <c r="S215" s="162">
        <f>K29-R215</f>
        <v>10</v>
      </c>
      <c r="T215" s="154"/>
      <c r="U215" s="154"/>
      <c r="V215" s="154"/>
      <c r="W215" s="154"/>
      <c r="X215" s="154"/>
      <c r="Y215" s="347"/>
      <c r="Z215" s="347"/>
      <c r="AA215" s="347"/>
      <c r="AB215" s="347"/>
      <c r="AC215" s="347"/>
      <c r="AD215" s="347"/>
    </row>
    <row r="216" spans="1:30" ht="12.75" hidden="1" customHeight="1">
      <c r="A216" s="167">
        <f t="shared" si="53"/>
        <v>0.67708333333333304</v>
      </c>
      <c r="B216" s="125"/>
      <c r="C216" s="396"/>
      <c r="D216" s="396" t="s">
        <v>102</v>
      </c>
      <c r="E216" s="396"/>
      <c r="F216" s="393">
        <f>F196</f>
        <v>0.16999999999999993</v>
      </c>
      <c r="G216" s="396"/>
      <c r="H216" s="396"/>
      <c r="I216" s="125"/>
      <c r="J216" s="125"/>
      <c r="K216" s="125"/>
      <c r="L216" s="125"/>
      <c r="M216" s="125"/>
      <c r="N216" s="125"/>
      <c r="R216" s="149">
        <f>IF(OR($J26="",$U207=""),0,AA207)</f>
        <v>2</v>
      </c>
      <c r="S216" s="162">
        <f>K30-R216</f>
        <v>10</v>
      </c>
      <c r="T216" s="154"/>
      <c r="U216" s="154"/>
      <c r="V216" s="154"/>
      <c r="W216" s="154"/>
      <c r="X216" s="154"/>
      <c r="Y216" s="370"/>
      <c r="Z216" s="370"/>
      <c r="AA216" s="370"/>
      <c r="AB216" s="370"/>
      <c r="AC216" s="370"/>
      <c r="AD216" s="370"/>
    </row>
    <row r="217" spans="1:30" ht="12.75" hidden="1" customHeight="1">
      <c r="A217" s="167">
        <f t="shared" ref="A217:A245" si="56">A216+((15/60)/24)</f>
        <v>0.68749999999999967</v>
      </c>
      <c r="B217" s="125"/>
      <c r="C217" s="396"/>
      <c r="D217" s="396"/>
      <c r="E217" s="396"/>
      <c r="F217" s="394"/>
      <c r="G217" s="396"/>
      <c r="H217" s="396"/>
      <c r="I217" s="125"/>
      <c r="J217" s="125"/>
      <c r="K217" s="125"/>
      <c r="L217" s="125"/>
      <c r="M217" s="125"/>
      <c r="N217" s="125"/>
      <c r="R217" s="149">
        <v>0</v>
      </c>
      <c r="S217" s="162">
        <f>K31</f>
        <v>12</v>
      </c>
      <c r="T217" s="154"/>
      <c r="U217" s="154"/>
      <c r="V217" s="154"/>
      <c r="W217" s="154"/>
      <c r="X217" s="154"/>
      <c r="Y217" s="354"/>
      <c r="Z217" s="354"/>
      <c r="AA217" s="354"/>
      <c r="AB217" s="354"/>
      <c r="AC217" s="354"/>
      <c r="AD217" s="354"/>
    </row>
    <row r="218" spans="1:30" ht="12.75" hidden="1" customHeight="1">
      <c r="A218" s="167">
        <f t="shared" si="56"/>
        <v>0.6979166666666663</v>
      </c>
      <c r="B218" s="125"/>
      <c r="C218" s="396" t="s">
        <v>208</v>
      </c>
      <c r="D218" s="396" t="s">
        <v>209</v>
      </c>
      <c r="E218" s="396"/>
      <c r="F218" s="393">
        <f>F194</f>
        <v>0.15219850833415993</v>
      </c>
      <c r="G218" s="396"/>
      <c r="H218" s="396"/>
      <c r="I218" s="125"/>
      <c r="J218" s="125"/>
      <c r="K218" s="125"/>
      <c r="L218" s="125"/>
      <c r="M218" s="125"/>
      <c r="N218" s="125"/>
      <c r="R218" s="149">
        <v>0</v>
      </c>
      <c r="S218" s="162">
        <f>K32</f>
        <v>12</v>
      </c>
      <c r="T218" s="154"/>
      <c r="U218" s="154"/>
      <c r="V218" s="154"/>
      <c r="W218" s="154"/>
      <c r="X218" s="154"/>
      <c r="Y218" s="371"/>
      <c r="Z218" s="371"/>
      <c r="AA218" s="371"/>
      <c r="AB218" s="371"/>
      <c r="AC218" s="371"/>
      <c r="AD218" s="371"/>
    </row>
    <row r="219" spans="1:30" ht="12.75" hidden="1" customHeight="1">
      <c r="A219" s="167">
        <f t="shared" si="56"/>
        <v>0.70833333333333293</v>
      </c>
      <c r="B219" s="125"/>
      <c r="C219" s="125"/>
      <c r="D219" s="125" t="s">
        <v>211</v>
      </c>
      <c r="E219" s="125"/>
      <c r="F219" s="393">
        <f>F197</f>
        <v>0.15219850833415993</v>
      </c>
      <c r="G219" s="125"/>
      <c r="H219" s="125"/>
      <c r="I219" s="125"/>
      <c r="J219" s="125"/>
      <c r="K219" s="125"/>
      <c r="L219" s="125"/>
      <c r="M219" s="125"/>
      <c r="N219" s="125"/>
      <c r="R219" s="155">
        <f>SUM(R212:R218)</f>
        <v>10</v>
      </c>
      <c r="S219" s="155">
        <f>SUM(S212:S218)</f>
        <v>74</v>
      </c>
      <c r="T219" s="155">
        <f>(2*5*52.143)</f>
        <v>521.43000000000006</v>
      </c>
      <c r="U219" s="155">
        <f>(10*5*52.143)+(12*2*52.143)</f>
        <v>3858.5820000000003</v>
      </c>
      <c r="V219" s="154"/>
      <c r="W219" s="154"/>
      <c r="X219" s="154"/>
      <c r="Y219" s="371"/>
      <c r="Z219" s="371"/>
      <c r="AA219" s="371"/>
      <c r="AB219" s="371"/>
      <c r="AC219" s="371"/>
      <c r="AD219" s="371"/>
    </row>
    <row r="220" spans="1:30" ht="12.75" hidden="1" customHeight="1">
      <c r="A220" s="167">
        <f t="shared" si="56"/>
        <v>0.71874999999999956</v>
      </c>
      <c r="B220" s="125"/>
      <c r="C220" s="125"/>
      <c r="D220" s="396" t="s">
        <v>103</v>
      </c>
      <c r="E220" s="396"/>
      <c r="F220" s="393">
        <f>F195</f>
        <v>0.14056916622791005</v>
      </c>
      <c r="G220" s="125"/>
      <c r="H220" s="125"/>
      <c r="I220" s="125"/>
      <c r="J220" s="125"/>
      <c r="K220" s="125"/>
      <c r="L220" s="125"/>
      <c r="M220" s="125"/>
      <c r="N220" s="125"/>
      <c r="R220" s="371"/>
      <c r="S220" s="371"/>
      <c r="T220" s="154"/>
      <c r="U220" s="154"/>
      <c r="V220" s="154"/>
      <c r="W220" s="371"/>
      <c r="X220" s="371"/>
      <c r="Y220" s="371"/>
      <c r="Z220" s="390"/>
      <c r="AA220" s="390"/>
      <c r="AB220" s="390"/>
      <c r="AC220" s="390"/>
      <c r="AD220" s="390"/>
    </row>
    <row r="221" spans="1:30" ht="12.75" hidden="1" customHeight="1">
      <c r="A221" s="167">
        <f t="shared" si="56"/>
        <v>0.72916666666666619</v>
      </c>
      <c r="B221" s="125"/>
      <c r="C221" s="125"/>
      <c r="D221" s="396" t="s">
        <v>194</v>
      </c>
      <c r="E221" s="396"/>
      <c r="F221" s="393">
        <f>F199</f>
        <v>0.14056916622791005</v>
      </c>
      <c r="G221" s="125"/>
      <c r="H221" s="125"/>
      <c r="I221" s="125"/>
      <c r="J221" s="125"/>
      <c r="K221" s="125"/>
      <c r="L221" s="125"/>
      <c r="M221" s="125"/>
      <c r="N221" s="125"/>
    </row>
    <row r="222" spans="1:30" ht="12.75" hidden="1" customHeight="1">
      <c r="A222" s="167">
        <f t="shared" si="56"/>
        <v>0.73958333333333282</v>
      </c>
      <c r="B222" s="125"/>
      <c r="C222" s="125"/>
      <c r="D222" s="396" t="s">
        <v>102</v>
      </c>
      <c r="E222" s="396"/>
      <c r="F222" s="393">
        <f>F196</f>
        <v>0.16999999999999993</v>
      </c>
      <c r="G222" s="125"/>
      <c r="H222" s="125"/>
      <c r="I222" s="125"/>
      <c r="J222" s="125"/>
      <c r="K222" s="125"/>
      <c r="L222" s="125"/>
      <c r="M222" s="125"/>
      <c r="N222" s="125"/>
    </row>
    <row r="223" spans="1:30" ht="12.75" hidden="1" customHeight="1">
      <c r="A223" s="167">
        <f t="shared" si="56"/>
        <v>0.74999999999999944</v>
      </c>
      <c r="B223" s="125"/>
      <c r="C223" s="125"/>
      <c r="D223" s="125"/>
      <c r="E223" s="125"/>
      <c r="F223" s="394"/>
      <c r="G223" s="125"/>
      <c r="H223" s="125"/>
      <c r="I223" s="125"/>
      <c r="J223" s="125"/>
      <c r="K223" s="125"/>
      <c r="L223" s="125"/>
      <c r="M223" s="125"/>
      <c r="N223" s="125"/>
    </row>
    <row r="224" spans="1:30" ht="12.75" hidden="1" customHeight="1">
      <c r="A224" s="167">
        <f t="shared" si="56"/>
        <v>0.76041666666666607</v>
      </c>
      <c r="B224" s="125"/>
      <c r="C224" s="125" t="s">
        <v>215</v>
      </c>
      <c r="D224" s="397" t="s">
        <v>217</v>
      </c>
      <c r="E224" s="397"/>
      <c r="F224" s="393">
        <f>F198</f>
        <v>0.15219850833415993</v>
      </c>
      <c r="G224" s="125" t="s">
        <v>189</v>
      </c>
      <c r="H224" s="125"/>
      <c r="I224" s="125"/>
      <c r="J224" s="125"/>
      <c r="K224" s="125"/>
      <c r="L224" s="125"/>
      <c r="M224" s="125"/>
      <c r="N224" s="125"/>
    </row>
    <row r="225" spans="1:14" ht="12.75" hidden="1" customHeight="1">
      <c r="A225" s="167">
        <f t="shared" si="56"/>
        <v>0.7708333333333327</v>
      </c>
      <c r="B225" s="125"/>
      <c r="C225" s="125" t="s">
        <v>216</v>
      </c>
      <c r="D225" s="125"/>
      <c r="E225" s="125"/>
      <c r="F225" s="125"/>
      <c r="G225" s="125"/>
      <c r="H225" s="125"/>
      <c r="I225" s="125"/>
      <c r="J225" s="125"/>
      <c r="K225" s="125"/>
      <c r="L225" s="125"/>
      <c r="M225" s="125"/>
      <c r="N225" s="125"/>
    </row>
    <row r="226" spans="1:14" ht="12.75" hidden="1" customHeight="1">
      <c r="A226" s="167">
        <f t="shared" si="56"/>
        <v>0.78124999999999933</v>
      </c>
      <c r="B226" s="125"/>
      <c r="C226" s="125" t="s">
        <v>59</v>
      </c>
      <c r="D226" s="125"/>
      <c r="E226" s="125"/>
      <c r="F226" s="125"/>
      <c r="G226" s="125"/>
      <c r="H226" s="125"/>
      <c r="I226" s="125"/>
      <c r="J226" s="125"/>
      <c r="K226" s="125"/>
      <c r="L226" s="125"/>
      <c r="M226" s="125"/>
      <c r="N226" s="125"/>
    </row>
    <row r="227" spans="1:14" ht="12.75" hidden="1" customHeight="1">
      <c r="A227" s="167">
        <f t="shared" si="56"/>
        <v>0.79166666666666596</v>
      </c>
      <c r="B227" s="125"/>
      <c r="C227" s="125" t="s">
        <v>103</v>
      </c>
      <c r="D227" s="125"/>
      <c r="E227" s="125"/>
      <c r="F227" s="125"/>
      <c r="G227" s="125"/>
      <c r="H227" s="125"/>
      <c r="I227" s="125"/>
      <c r="J227" s="125"/>
      <c r="K227" s="125"/>
      <c r="L227" s="125"/>
      <c r="M227" s="125"/>
      <c r="N227" s="125"/>
    </row>
    <row r="228" spans="1:14" ht="12.75" hidden="1" customHeight="1">
      <c r="A228" s="167">
        <f t="shared" si="56"/>
        <v>0.80208333333333259</v>
      </c>
      <c r="B228" s="125"/>
      <c r="C228" s="125"/>
      <c r="D228" s="125"/>
      <c r="E228" s="125"/>
      <c r="F228" s="125"/>
      <c r="G228" s="125"/>
      <c r="H228" s="125"/>
      <c r="I228" s="125"/>
      <c r="J228" s="125"/>
      <c r="K228" s="125"/>
      <c r="L228" s="125"/>
      <c r="M228" s="125"/>
      <c r="N228" s="125"/>
    </row>
    <row r="229" spans="1:14" ht="12.75" hidden="1" customHeight="1">
      <c r="A229" s="167">
        <f t="shared" si="56"/>
        <v>0.81249999999999922</v>
      </c>
      <c r="B229" s="125"/>
      <c r="C229" s="125"/>
      <c r="D229" s="125"/>
      <c r="E229" s="125"/>
      <c r="F229" s="125"/>
      <c r="G229" s="125"/>
      <c r="H229" s="125"/>
      <c r="I229" s="125"/>
      <c r="J229" s="125"/>
      <c r="K229" s="125"/>
      <c r="L229" s="125"/>
      <c r="M229" s="125"/>
      <c r="N229" s="125"/>
    </row>
    <row r="230" spans="1:14" ht="12.75" hidden="1" customHeight="1">
      <c r="A230" s="167">
        <f t="shared" si="56"/>
        <v>0.82291666666666585</v>
      </c>
      <c r="B230" s="125"/>
      <c r="C230" s="125"/>
      <c r="D230" s="125"/>
      <c r="E230" s="125"/>
      <c r="F230" s="125"/>
      <c r="G230" s="125"/>
      <c r="H230" s="125"/>
      <c r="I230" s="125"/>
      <c r="J230" s="125"/>
      <c r="K230" s="125"/>
      <c r="L230" s="125"/>
      <c r="M230" s="125"/>
      <c r="N230" s="125"/>
    </row>
    <row r="231" spans="1:14" ht="12.75" hidden="1" customHeight="1">
      <c r="A231" s="167">
        <f t="shared" si="56"/>
        <v>0.83333333333333248</v>
      </c>
      <c r="B231" s="125"/>
      <c r="C231" s="125"/>
      <c r="D231" s="125"/>
      <c r="E231" s="125"/>
      <c r="F231" s="125"/>
      <c r="G231" s="125"/>
      <c r="H231" s="125"/>
      <c r="I231" s="125"/>
      <c r="J231" s="125"/>
      <c r="K231" s="125"/>
      <c r="L231" s="125"/>
      <c r="M231" s="125"/>
      <c r="N231" s="125"/>
    </row>
    <row r="232" spans="1:14" ht="12.75" hidden="1" customHeight="1">
      <c r="A232" s="167">
        <f t="shared" si="56"/>
        <v>0.84374999999999911</v>
      </c>
      <c r="B232" s="125"/>
      <c r="C232" s="125"/>
      <c r="D232" s="125"/>
      <c r="E232" s="125"/>
      <c r="F232" s="125"/>
      <c r="G232" s="125"/>
      <c r="H232" s="125"/>
      <c r="I232" s="125"/>
      <c r="J232" s="125"/>
      <c r="K232" s="125"/>
      <c r="L232" s="125"/>
      <c r="M232" s="125"/>
      <c r="N232" s="125"/>
    </row>
    <row r="233" spans="1:14" ht="12.75" hidden="1" customHeight="1">
      <c r="A233" s="167">
        <f t="shared" si="56"/>
        <v>0.85416666666666574</v>
      </c>
      <c r="B233" s="125"/>
      <c r="C233" s="125"/>
      <c r="D233" s="125"/>
      <c r="E233" s="125"/>
      <c r="F233" s="125"/>
      <c r="G233" s="125"/>
      <c r="H233" s="125"/>
      <c r="I233" s="125"/>
      <c r="J233" s="125"/>
      <c r="K233" s="125"/>
      <c r="L233" s="125"/>
      <c r="M233" s="125"/>
      <c r="N233" s="125"/>
    </row>
    <row r="234" spans="1:14" ht="12.75" hidden="1" customHeight="1">
      <c r="A234" s="167">
        <f t="shared" si="56"/>
        <v>0.86458333333333237</v>
      </c>
      <c r="B234" s="125"/>
      <c r="C234" s="125"/>
      <c r="D234" s="125"/>
      <c r="E234" s="125"/>
      <c r="F234" s="125"/>
      <c r="G234" s="125"/>
      <c r="H234" s="125"/>
      <c r="I234" s="125"/>
      <c r="J234" s="125"/>
      <c r="K234" s="125"/>
      <c r="L234" s="125"/>
      <c r="M234" s="125"/>
      <c r="N234" s="125"/>
    </row>
    <row r="235" spans="1:14" ht="12.75" hidden="1" customHeight="1">
      <c r="A235" s="167">
        <f t="shared" si="56"/>
        <v>0.874999999999999</v>
      </c>
      <c r="B235" s="125"/>
      <c r="C235" s="125"/>
      <c r="D235" s="125"/>
      <c r="E235" s="125"/>
      <c r="F235" s="125"/>
      <c r="G235" s="125"/>
      <c r="H235" s="125"/>
      <c r="I235" s="125"/>
      <c r="J235" s="125"/>
      <c r="K235" s="125"/>
      <c r="L235" s="125"/>
      <c r="M235" s="125"/>
      <c r="N235" s="125"/>
    </row>
    <row r="236" spans="1:14" ht="12.75" hidden="1" customHeight="1">
      <c r="A236" s="167">
        <f t="shared" si="56"/>
        <v>0.88541666666666563</v>
      </c>
      <c r="B236" s="125"/>
      <c r="C236" s="125"/>
      <c r="D236" s="125"/>
      <c r="E236" s="125"/>
      <c r="F236" s="125"/>
      <c r="G236" s="125"/>
      <c r="H236" s="125"/>
      <c r="I236" s="125"/>
      <c r="J236" s="125"/>
      <c r="K236" s="125"/>
      <c r="L236" s="125"/>
      <c r="M236" s="125"/>
      <c r="N236" s="125"/>
    </row>
    <row r="237" spans="1:14" ht="12.75" hidden="1" customHeight="1">
      <c r="A237" s="167">
        <f t="shared" si="56"/>
        <v>0.89583333333333226</v>
      </c>
      <c r="B237" s="125"/>
      <c r="C237" s="125"/>
      <c r="D237" s="125"/>
      <c r="E237" s="125"/>
      <c r="F237" s="125"/>
      <c r="G237" s="125"/>
      <c r="H237" s="125"/>
      <c r="I237" s="125"/>
      <c r="J237" s="125"/>
      <c r="K237" s="125"/>
      <c r="L237" s="125"/>
      <c r="M237" s="125"/>
      <c r="N237" s="125"/>
    </row>
    <row r="238" spans="1:14" ht="12.75" hidden="1" customHeight="1">
      <c r="A238" s="167">
        <f t="shared" si="56"/>
        <v>0.90624999999999889</v>
      </c>
      <c r="B238" s="125"/>
      <c r="C238" s="125"/>
      <c r="D238" s="125"/>
      <c r="E238" s="125"/>
      <c r="F238" s="125"/>
      <c r="G238" s="125"/>
      <c r="H238" s="125"/>
      <c r="I238" s="125"/>
      <c r="J238" s="125"/>
      <c r="K238" s="125"/>
      <c r="L238" s="125"/>
      <c r="M238" s="125"/>
      <c r="N238" s="125"/>
    </row>
    <row r="239" spans="1:14" ht="12.75" hidden="1" customHeight="1">
      <c r="A239" s="167">
        <f t="shared" si="56"/>
        <v>0.91666666666666552</v>
      </c>
      <c r="B239" s="125"/>
      <c r="C239" s="125"/>
      <c r="D239" s="125"/>
      <c r="E239" s="125"/>
      <c r="F239" s="125"/>
      <c r="G239" s="125"/>
      <c r="H239" s="125"/>
      <c r="I239" s="125"/>
      <c r="J239" s="125"/>
      <c r="K239" s="125"/>
      <c r="L239" s="125"/>
      <c r="M239" s="125"/>
      <c r="N239" s="125"/>
    </row>
    <row r="240" spans="1:14" ht="12.75" hidden="1" customHeight="1">
      <c r="A240" s="167">
        <f t="shared" si="56"/>
        <v>0.92708333333333215</v>
      </c>
      <c r="B240" s="125"/>
      <c r="C240" s="125"/>
      <c r="D240" s="125"/>
      <c r="E240" s="125"/>
      <c r="F240" s="125"/>
      <c r="G240" s="125"/>
      <c r="H240" s="125"/>
      <c r="I240" s="125"/>
      <c r="J240" s="125"/>
      <c r="K240" s="125"/>
      <c r="L240" s="125"/>
      <c r="M240" s="125"/>
      <c r="N240" s="125"/>
    </row>
    <row r="241" spans="1:14" ht="12.75" hidden="1" customHeight="1">
      <c r="A241" s="167">
        <f t="shared" si="56"/>
        <v>0.93749999999999878</v>
      </c>
      <c r="B241" s="125"/>
      <c r="C241" s="125"/>
      <c r="D241" s="125"/>
      <c r="E241" s="125"/>
      <c r="F241" s="125"/>
      <c r="G241" s="125"/>
      <c r="H241" s="125"/>
      <c r="I241" s="125"/>
      <c r="J241" s="125"/>
      <c r="K241" s="125"/>
      <c r="L241" s="125"/>
      <c r="M241" s="125"/>
      <c r="N241" s="125"/>
    </row>
    <row r="242" spans="1:14" ht="12.75" hidden="1" customHeight="1">
      <c r="A242" s="167">
        <f t="shared" si="56"/>
        <v>0.94791666666666541</v>
      </c>
      <c r="B242" s="125"/>
      <c r="C242" s="125"/>
      <c r="D242" s="125"/>
      <c r="E242" s="125"/>
      <c r="F242" s="125"/>
      <c r="G242" s="125"/>
      <c r="H242" s="125"/>
      <c r="I242" s="125"/>
      <c r="J242" s="125"/>
      <c r="K242" s="125"/>
      <c r="L242" s="125"/>
      <c r="M242" s="125"/>
      <c r="N242" s="125"/>
    </row>
    <row r="243" spans="1:14" ht="12.75" hidden="1" customHeight="1">
      <c r="A243" s="167">
        <f t="shared" si="56"/>
        <v>0.95833333333333204</v>
      </c>
      <c r="B243" s="125"/>
      <c r="C243" s="125"/>
      <c r="D243" s="125"/>
      <c r="E243" s="125"/>
      <c r="F243" s="125"/>
      <c r="G243" s="125"/>
      <c r="H243" s="125"/>
      <c r="I243" s="125"/>
      <c r="J243" s="125"/>
      <c r="K243" s="125"/>
      <c r="L243" s="125"/>
      <c r="M243" s="125"/>
      <c r="N243" s="125"/>
    </row>
    <row r="244" spans="1:14" ht="12.75" hidden="1" customHeight="1">
      <c r="A244" s="167">
        <f t="shared" si="56"/>
        <v>0.96874999999999867</v>
      </c>
      <c r="B244" s="125"/>
      <c r="C244" s="125"/>
      <c r="D244" s="125"/>
      <c r="E244" s="125"/>
      <c r="F244" s="125"/>
      <c r="G244" s="125"/>
      <c r="H244" s="125"/>
      <c r="I244" s="125"/>
      <c r="J244" s="125"/>
      <c r="K244" s="125"/>
      <c r="L244" s="125"/>
      <c r="M244" s="125"/>
      <c r="N244" s="125"/>
    </row>
    <row r="245" spans="1:14" ht="12.75" hidden="1" customHeight="1">
      <c r="A245" s="167">
        <f t="shared" si="56"/>
        <v>0.9791666666666653</v>
      </c>
      <c r="B245" s="125"/>
      <c r="C245" s="125"/>
      <c r="D245" s="125"/>
      <c r="E245" s="125"/>
      <c r="F245" s="125"/>
      <c r="G245" s="125"/>
      <c r="H245" s="125"/>
      <c r="I245" s="125"/>
      <c r="J245" s="125"/>
      <c r="K245" s="125"/>
      <c r="L245" s="125"/>
      <c r="M245" s="125"/>
      <c r="N245" s="125"/>
    </row>
    <row r="246" spans="1:14" ht="12.75" hidden="1" customHeight="1">
      <c r="A246" s="167">
        <f>A245+((15/60)/24)</f>
        <v>0.98958333333333193</v>
      </c>
      <c r="B246" s="125"/>
      <c r="C246" s="125"/>
      <c r="D246" s="125"/>
      <c r="E246" s="125"/>
      <c r="F246" s="125"/>
      <c r="G246" s="125"/>
      <c r="H246" s="125"/>
      <c r="I246" s="125"/>
      <c r="J246" s="125"/>
      <c r="K246" s="125"/>
      <c r="L246" s="125"/>
      <c r="M246" s="125"/>
      <c r="N246" s="125"/>
    </row>
    <row r="247" spans="1:14" ht="12.75" hidden="1" customHeight="1">
      <c r="A247" s="122"/>
      <c r="B247" s="398"/>
      <c r="C247" s="398"/>
      <c r="D247" s="398"/>
      <c r="E247" s="398"/>
      <c r="F247" s="398"/>
      <c r="G247" s="398"/>
      <c r="H247" s="398"/>
      <c r="I247" s="398"/>
      <c r="J247" s="398"/>
      <c r="K247" s="398"/>
      <c r="L247" s="398"/>
      <c r="M247" s="398"/>
      <c r="N247" s="398"/>
    </row>
    <row r="248" spans="1:14" ht="12.75" hidden="1" customHeight="1">
      <c r="A248" s="398"/>
      <c r="B248" s="398"/>
      <c r="C248" s="398"/>
      <c r="D248" s="398"/>
      <c r="E248" s="398"/>
      <c r="F248" s="398"/>
      <c r="G248" s="398"/>
      <c r="H248" s="398"/>
      <c r="I248" s="398"/>
      <c r="J248" s="398"/>
      <c r="K248" s="398"/>
      <c r="L248" s="398"/>
      <c r="M248" s="398"/>
      <c r="N248" s="398"/>
    </row>
    <row r="249" spans="1:14" ht="12.75" hidden="1" customHeight="1">
      <c r="A249" s="398"/>
      <c r="B249" s="398"/>
      <c r="C249" s="398"/>
      <c r="D249" s="398"/>
      <c r="E249" s="398"/>
      <c r="F249" s="398"/>
      <c r="G249" s="398"/>
      <c r="H249" s="398"/>
      <c r="I249" s="398"/>
      <c r="J249" s="398"/>
      <c r="K249" s="398"/>
      <c r="L249" s="398"/>
      <c r="M249" s="398"/>
      <c r="N249" s="398"/>
    </row>
    <row r="250" spans="1:14" ht="12.75" hidden="1" customHeight="1">
      <c r="A250" s="398"/>
      <c r="B250" s="398"/>
      <c r="C250" s="398"/>
      <c r="D250" s="398"/>
      <c r="E250" s="398"/>
      <c r="F250" s="398"/>
      <c r="G250" s="398"/>
      <c r="H250" s="398"/>
      <c r="I250" s="398"/>
      <c r="J250" s="398"/>
      <c r="K250" s="398"/>
      <c r="L250" s="398"/>
      <c r="M250" s="398"/>
      <c r="N250" s="398"/>
    </row>
    <row r="251" spans="1:14" ht="12.75" hidden="1" customHeight="1">
      <c r="A251" s="398"/>
      <c r="B251" s="398"/>
      <c r="C251" s="398"/>
      <c r="D251" s="398"/>
      <c r="E251" s="398"/>
      <c r="F251" s="398"/>
      <c r="G251" s="398"/>
      <c r="H251" s="398"/>
      <c r="I251" s="398"/>
      <c r="J251" s="398"/>
      <c r="K251" s="398"/>
      <c r="L251" s="398"/>
      <c r="M251" s="398"/>
      <c r="N251" s="398"/>
    </row>
    <row r="252" spans="1:14" ht="12.75" hidden="1" customHeight="1">
      <c r="A252" s="398"/>
      <c r="B252" s="398"/>
      <c r="C252" s="398"/>
      <c r="D252" s="398"/>
      <c r="E252" s="398"/>
      <c r="F252" s="398"/>
      <c r="G252" s="398"/>
      <c r="H252" s="398"/>
      <c r="I252" s="398"/>
      <c r="J252" s="398"/>
      <c r="K252" s="398"/>
      <c r="L252" s="398"/>
      <c r="M252" s="398"/>
      <c r="N252" s="398"/>
    </row>
    <row r="253" spans="1:14" ht="12.75" hidden="1" customHeight="1">
      <c r="A253" s="398"/>
      <c r="B253" s="398"/>
      <c r="C253" s="398"/>
      <c r="D253" s="398"/>
      <c r="E253" s="398"/>
      <c r="F253" s="398"/>
      <c r="G253" s="398"/>
      <c r="H253" s="398"/>
      <c r="I253" s="398"/>
      <c r="J253" s="398"/>
      <c r="K253" s="398"/>
      <c r="L253" s="398"/>
      <c r="M253" s="398"/>
      <c r="N253" s="398"/>
    </row>
    <row r="254" spans="1:14" ht="12.75" hidden="1" customHeight="1">
      <c r="A254" s="398"/>
      <c r="B254" s="398"/>
      <c r="C254" s="398"/>
      <c r="D254" s="398"/>
      <c r="E254" s="398"/>
      <c r="F254" s="398"/>
      <c r="G254" s="398"/>
      <c r="H254" s="398"/>
      <c r="I254" s="398"/>
      <c r="J254" s="398"/>
      <c r="K254" s="398"/>
      <c r="L254" s="398"/>
      <c r="M254" s="398"/>
      <c r="N254" s="398"/>
    </row>
    <row r="255" spans="1:14" ht="12.75" hidden="1" customHeight="1">
      <c r="A255" s="398"/>
      <c r="B255" s="398"/>
      <c r="C255" s="398"/>
      <c r="D255" s="398"/>
      <c r="E255" s="398"/>
      <c r="F255" s="398"/>
      <c r="G255" s="398"/>
      <c r="H255" s="398"/>
      <c r="I255" s="398"/>
      <c r="J255" s="398"/>
      <c r="K255" s="398"/>
      <c r="L255" s="398"/>
      <c r="M255" s="398"/>
      <c r="N255" s="398"/>
    </row>
    <row r="256" spans="1:14" ht="12.75" hidden="1" customHeight="1">
      <c r="A256" s="398"/>
      <c r="B256" s="398"/>
      <c r="C256" s="398"/>
      <c r="D256" s="398"/>
      <c r="E256" s="398"/>
      <c r="F256" s="398"/>
      <c r="G256" s="398"/>
      <c r="H256" s="398"/>
      <c r="I256" s="398"/>
      <c r="J256" s="398"/>
      <c r="K256" s="398"/>
      <c r="L256" s="398"/>
      <c r="M256" s="398"/>
      <c r="N256" s="398"/>
    </row>
    <row r="257" spans="1:14" ht="12.75" hidden="1" customHeight="1">
      <c r="A257" s="398"/>
      <c r="B257" s="398"/>
      <c r="C257" s="398"/>
      <c r="D257" s="398"/>
      <c r="E257" s="398"/>
      <c r="F257" s="398"/>
      <c r="G257" s="398"/>
      <c r="H257" s="398"/>
      <c r="I257" s="398"/>
      <c r="J257" s="398"/>
      <c r="K257" s="398"/>
      <c r="L257" s="398"/>
      <c r="M257" s="398"/>
      <c r="N257" s="398"/>
    </row>
    <row r="258" spans="1:14" ht="12.75" hidden="1" customHeight="1">
      <c r="A258" s="398"/>
      <c r="B258" s="398"/>
      <c r="C258" s="398"/>
      <c r="D258" s="398"/>
      <c r="E258" s="398"/>
      <c r="F258" s="398"/>
      <c r="G258" s="398"/>
      <c r="H258" s="398"/>
      <c r="I258" s="398"/>
      <c r="J258" s="398"/>
      <c r="K258" s="398"/>
      <c r="L258" s="398"/>
      <c r="M258" s="398"/>
      <c r="N258" s="398"/>
    </row>
    <row r="259" spans="1:14" ht="12.75" hidden="1" customHeight="1">
      <c r="A259" s="398"/>
      <c r="B259" s="398"/>
      <c r="C259" s="398"/>
      <c r="D259" s="398"/>
      <c r="E259" s="398"/>
      <c r="F259" s="398"/>
      <c r="G259" s="398"/>
      <c r="H259" s="398"/>
      <c r="I259" s="398"/>
      <c r="J259" s="398"/>
      <c r="K259" s="398"/>
      <c r="L259" s="398"/>
      <c r="M259" s="398"/>
      <c r="N259" s="398"/>
    </row>
    <row r="260" spans="1:14" ht="12.75" hidden="1" customHeight="1">
      <c r="A260" s="398"/>
      <c r="B260" s="398"/>
      <c r="C260" s="398"/>
      <c r="D260" s="398"/>
      <c r="E260" s="398"/>
      <c r="F260" s="398"/>
      <c r="G260" s="398"/>
      <c r="H260" s="398"/>
      <c r="I260" s="398"/>
      <c r="J260" s="398"/>
      <c r="K260" s="398"/>
      <c r="L260" s="398"/>
      <c r="M260" s="398"/>
      <c r="N260" s="398"/>
    </row>
    <row r="261" spans="1:14" ht="12.75" hidden="1" customHeight="1">
      <c r="A261" s="398"/>
      <c r="B261" s="398"/>
      <c r="C261" s="398"/>
      <c r="D261" s="398"/>
      <c r="E261" s="398"/>
      <c r="F261" s="398"/>
      <c r="G261" s="398"/>
      <c r="H261" s="398"/>
      <c r="I261" s="398"/>
      <c r="J261" s="398"/>
      <c r="K261" s="398"/>
      <c r="L261" s="398"/>
      <c r="M261" s="398"/>
      <c r="N261" s="398"/>
    </row>
    <row r="262" spans="1:14" ht="12.75" hidden="1" customHeight="1">
      <c r="A262" s="398"/>
      <c r="B262" s="398"/>
      <c r="C262" s="398"/>
      <c r="D262" s="398"/>
      <c r="E262" s="398"/>
      <c r="F262" s="398"/>
      <c r="G262" s="398"/>
      <c r="H262" s="398"/>
      <c r="I262" s="398"/>
      <c r="J262" s="398"/>
      <c r="K262" s="398"/>
      <c r="L262" s="398"/>
      <c r="M262" s="398"/>
      <c r="N262" s="398"/>
    </row>
    <row r="263" spans="1:14" ht="12.75" hidden="1" customHeight="1">
      <c r="A263" s="398"/>
      <c r="B263" s="398"/>
      <c r="C263" s="398"/>
      <c r="D263" s="398"/>
      <c r="E263" s="398"/>
      <c r="F263" s="398"/>
      <c r="G263" s="398"/>
      <c r="H263" s="398"/>
      <c r="I263" s="398"/>
      <c r="J263" s="398"/>
      <c r="K263" s="398"/>
      <c r="L263" s="398"/>
      <c r="M263" s="398"/>
      <c r="N263" s="398"/>
    </row>
    <row r="264" spans="1:14" ht="12.75" hidden="1" customHeight="1">
      <c r="A264" s="398"/>
      <c r="B264" s="398"/>
      <c r="C264" s="398"/>
      <c r="D264" s="398"/>
      <c r="E264" s="398"/>
      <c r="F264" s="398"/>
      <c r="G264" s="398"/>
      <c r="H264" s="398"/>
      <c r="I264" s="398"/>
      <c r="J264" s="398"/>
      <c r="K264" s="398"/>
      <c r="L264" s="398"/>
      <c r="M264" s="398"/>
      <c r="N264" s="398"/>
    </row>
    <row r="265" spans="1:14" ht="12.75" hidden="1" customHeight="1">
      <c r="A265" s="398"/>
      <c r="B265" s="398"/>
      <c r="C265" s="398"/>
      <c r="D265" s="398"/>
      <c r="E265" s="398"/>
      <c r="F265" s="398"/>
      <c r="G265" s="398"/>
      <c r="H265" s="398"/>
      <c r="I265" s="398"/>
      <c r="J265" s="398"/>
      <c r="K265" s="398"/>
      <c r="L265" s="398"/>
      <c r="M265" s="398"/>
      <c r="N265" s="398"/>
    </row>
    <row r="266" spans="1:14" ht="12.75" hidden="1" customHeight="1">
      <c r="A266" s="398"/>
      <c r="B266" s="398"/>
      <c r="C266" s="398"/>
      <c r="D266" s="398"/>
      <c r="E266" s="398"/>
      <c r="F266" s="398"/>
      <c r="G266" s="398"/>
      <c r="H266" s="398"/>
      <c r="I266" s="398"/>
      <c r="J266" s="398"/>
      <c r="K266" s="398"/>
      <c r="L266" s="398"/>
      <c r="M266" s="398"/>
      <c r="N266" s="398"/>
    </row>
    <row r="267" spans="1:14" ht="12.75" hidden="1" customHeight="1">
      <c r="A267" s="398"/>
      <c r="B267" s="398"/>
      <c r="C267" s="398"/>
      <c r="D267" s="398"/>
      <c r="E267" s="398"/>
      <c r="F267" s="398"/>
      <c r="G267" s="398"/>
      <c r="H267" s="398"/>
      <c r="I267" s="398"/>
      <c r="J267" s="398"/>
      <c r="K267" s="398"/>
      <c r="L267" s="398"/>
      <c r="M267" s="398"/>
      <c r="N267" s="398"/>
    </row>
    <row r="268" spans="1:14" ht="12.75" hidden="1" customHeight="1">
      <c r="A268" s="398"/>
      <c r="B268" s="398"/>
      <c r="C268" s="398"/>
      <c r="D268" s="398"/>
      <c r="E268" s="398"/>
      <c r="F268" s="398"/>
      <c r="G268" s="398"/>
      <c r="H268" s="398"/>
      <c r="I268" s="398"/>
      <c r="J268" s="398"/>
      <c r="K268" s="398"/>
      <c r="L268" s="398"/>
      <c r="M268" s="398"/>
      <c r="N268" s="398"/>
    </row>
    <row r="269" spans="1:14" ht="12.75" hidden="1" customHeight="1">
      <c r="A269" s="398"/>
      <c r="B269" s="398"/>
      <c r="C269" s="398"/>
      <c r="D269" s="398"/>
      <c r="E269" s="398"/>
      <c r="F269" s="398"/>
      <c r="G269" s="398"/>
      <c r="H269" s="398"/>
      <c r="I269" s="398"/>
      <c r="J269" s="398"/>
      <c r="K269" s="398"/>
      <c r="L269" s="398"/>
      <c r="M269" s="398"/>
      <c r="N269" s="398"/>
    </row>
    <row r="270" spans="1:14" ht="12.75" hidden="1" customHeight="1">
      <c r="A270" s="398"/>
      <c r="B270" s="398"/>
      <c r="C270" s="398"/>
      <c r="D270" s="398"/>
      <c r="E270" s="398"/>
      <c r="F270" s="398"/>
      <c r="G270" s="398"/>
      <c r="H270" s="398"/>
      <c r="I270" s="398"/>
      <c r="J270" s="398"/>
      <c r="K270" s="398"/>
      <c r="L270" s="398"/>
      <c r="M270" s="398"/>
      <c r="N270" s="398"/>
    </row>
    <row r="271" spans="1:14" ht="12.75" hidden="1" customHeight="1">
      <c r="A271" s="398"/>
      <c r="B271" s="398"/>
      <c r="C271" s="398"/>
      <c r="D271" s="398"/>
      <c r="E271" s="398"/>
      <c r="F271" s="398"/>
      <c r="G271" s="398"/>
      <c r="H271" s="398"/>
      <c r="I271" s="398"/>
      <c r="J271" s="398"/>
      <c r="K271" s="398"/>
      <c r="L271" s="398"/>
      <c r="M271" s="398"/>
      <c r="N271" s="398"/>
    </row>
    <row r="272" spans="1:14" ht="12.75" hidden="1" customHeight="1">
      <c r="A272" s="398"/>
      <c r="B272" s="398"/>
      <c r="C272" s="398"/>
      <c r="D272" s="398"/>
      <c r="E272" s="398"/>
      <c r="F272" s="398"/>
      <c r="G272" s="398"/>
      <c r="H272" s="398"/>
      <c r="I272" s="398"/>
      <c r="J272" s="398"/>
      <c r="K272" s="398"/>
      <c r="L272" s="398"/>
      <c r="M272" s="398"/>
      <c r="N272" s="398"/>
    </row>
    <row r="273" spans="1:14" ht="12.75" hidden="1" customHeight="1">
      <c r="A273" s="398"/>
      <c r="B273" s="398"/>
      <c r="C273" s="398"/>
      <c r="D273" s="398"/>
      <c r="E273" s="398"/>
      <c r="F273" s="398"/>
      <c r="G273" s="398"/>
      <c r="H273" s="398"/>
      <c r="I273" s="398"/>
      <c r="J273" s="398"/>
      <c r="K273" s="398"/>
      <c r="L273" s="398"/>
      <c r="M273" s="398"/>
      <c r="N273" s="398"/>
    </row>
    <row r="274" spans="1:14" ht="12.75" hidden="1" customHeight="1">
      <c r="A274" s="398"/>
      <c r="B274" s="398"/>
      <c r="C274" s="398"/>
      <c r="D274" s="398"/>
      <c r="E274" s="398"/>
      <c r="F274" s="398"/>
      <c r="G274" s="398"/>
      <c r="H274" s="398"/>
      <c r="I274" s="398"/>
      <c r="J274" s="398"/>
      <c r="K274" s="398"/>
      <c r="L274" s="398"/>
      <c r="M274" s="398"/>
      <c r="N274" s="398"/>
    </row>
    <row r="275" spans="1:14" ht="12.75" hidden="1" customHeight="1">
      <c r="A275" s="398"/>
      <c r="B275" s="398"/>
      <c r="C275" s="398"/>
      <c r="D275" s="398"/>
      <c r="E275" s="398"/>
      <c r="F275" s="398"/>
      <c r="G275" s="398"/>
      <c r="H275" s="398"/>
      <c r="I275" s="398"/>
      <c r="J275" s="398"/>
      <c r="K275" s="398"/>
      <c r="L275" s="398"/>
      <c r="M275" s="398"/>
      <c r="N275" s="398"/>
    </row>
    <row r="276" spans="1:14" ht="12.75" hidden="1" customHeight="1">
      <c r="A276" s="398"/>
      <c r="B276" s="398"/>
      <c r="C276" s="398"/>
      <c r="D276" s="398"/>
      <c r="E276" s="398"/>
      <c r="F276" s="398"/>
      <c r="G276" s="398"/>
      <c r="H276" s="398"/>
      <c r="I276" s="398"/>
      <c r="J276" s="398"/>
      <c r="K276" s="398"/>
      <c r="L276" s="398"/>
      <c r="M276" s="398"/>
      <c r="N276" s="398"/>
    </row>
    <row r="277" spans="1:14" ht="12.75" hidden="1" customHeight="1">
      <c r="A277" s="398"/>
      <c r="B277" s="398"/>
      <c r="C277" s="398"/>
      <c r="D277" s="398"/>
      <c r="E277" s="398"/>
      <c r="F277" s="398"/>
      <c r="G277" s="398"/>
      <c r="H277" s="398"/>
      <c r="I277" s="398"/>
      <c r="J277" s="398"/>
      <c r="K277" s="398"/>
      <c r="L277" s="398"/>
      <c r="M277" s="398"/>
      <c r="N277" s="398"/>
    </row>
    <row r="278" spans="1:14" ht="12.75" hidden="1" customHeight="1">
      <c r="A278" s="398"/>
      <c r="B278" s="398"/>
      <c r="C278" s="398"/>
      <c r="D278" s="398"/>
      <c r="E278" s="398"/>
      <c r="F278" s="398"/>
      <c r="G278" s="398"/>
      <c r="H278" s="398"/>
      <c r="I278" s="398"/>
      <c r="J278" s="398"/>
      <c r="K278" s="398"/>
      <c r="L278" s="398"/>
      <c r="M278" s="398"/>
      <c r="N278" s="398"/>
    </row>
    <row r="279" spans="1:14" ht="12.75" hidden="1" customHeight="1">
      <c r="A279" s="398"/>
      <c r="B279" s="398"/>
      <c r="C279" s="398"/>
      <c r="D279" s="398"/>
      <c r="E279" s="398"/>
      <c r="F279" s="398"/>
      <c r="G279" s="398"/>
      <c r="H279" s="398"/>
      <c r="I279" s="398"/>
      <c r="J279" s="398"/>
      <c r="K279" s="398"/>
      <c r="L279" s="398"/>
      <c r="M279" s="398"/>
      <c r="N279" s="398"/>
    </row>
    <row r="280" spans="1:14" ht="12.75" hidden="1" customHeight="1">
      <c r="A280" s="398"/>
      <c r="B280" s="398"/>
      <c r="C280" s="398"/>
      <c r="D280" s="398"/>
      <c r="E280" s="398"/>
      <c r="F280" s="398"/>
      <c r="G280" s="398"/>
      <c r="H280" s="398"/>
      <c r="I280" s="398"/>
      <c r="J280" s="398"/>
      <c r="K280" s="398"/>
      <c r="L280" s="398"/>
      <c r="M280" s="398"/>
      <c r="N280" s="398"/>
    </row>
    <row r="281" spans="1:14" ht="12.75" hidden="1" customHeight="1">
      <c r="A281" s="398"/>
      <c r="B281" s="398"/>
      <c r="C281" s="398"/>
      <c r="D281" s="398"/>
      <c r="E281" s="398"/>
      <c r="F281" s="398"/>
      <c r="G281" s="398"/>
      <c r="H281" s="398"/>
      <c r="I281" s="398"/>
      <c r="J281" s="398"/>
      <c r="K281" s="398"/>
      <c r="L281" s="398"/>
      <c r="M281" s="398"/>
      <c r="N281" s="398"/>
    </row>
    <row r="282" spans="1:14" ht="12.75" hidden="1" customHeight="1">
      <c r="A282" s="398"/>
      <c r="B282" s="398"/>
      <c r="C282" s="398"/>
      <c r="D282" s="398"/>
      <c r="E282" s="398"/>
      <c r="F282" s="398"/>
      <c r="G282" s="398"/>
      <c r="H282" s="398"/>
      <c r="I282" s="398"/>
      <c r="J282" s="398"/>
      <c r="K282" s="398"/>
      <c r="L282" s="398"/>
      <c r="M282" s="398"/>
      <c r="N282" s="398"/>
    </row>
    <row r="283" spans="1:14" ht="12.75" hidden="1" customHeight="1">
      <c r="A283" s="398"/>
      <c r="B283" s="398"/>
      <c r="C283" s="398"/>
      <c r="D283" s="398"/>
      <c r="E283" s="398"/>
      <c r="F283" s="398"/>
      <c r="G283" s="398"/>
      <c r="H283" s="398"/>
      <c r="I283" s="398"/>
      <c r="J283" s="398"/>
      <c r="K283" s="398"/>
      <c r="L283" s="398"/>
      <c r="M283" s="398"/>
      <c r="N283" s="398"/>
    </row>
    <row r="284" spans="1:14" ht="12.75" hidden="1" customHeight="1">
      <c r="A284" s="398"/>
      <c r="B284" s="398"/>
      <c r="C284" s="398"/>
      <c r="D284" s="398"/>
      <c r="E284" s="398"/>
      <c r="F284" s="398"/>
      <c r="G284" s="398"/>
      <c r="H284" s="398"/>
      <c r="I284" s="398"/>
      <c r="J284" s="398"/>
      <c r="K284" s="398"/>
      <c r="L284" s="398"/>
      <c r="M284" s="398"/>
      <c r="N284" s="398"/>
    </row>
    <row r="285" spans="1:14" ht="12.75" hidden="1" customHeight="1">
      <c r="A285" s="398"/>
      <c r="B285" s="398"/>
      <c r="C285" s="398"/>
      <c r="D285" s="398"/>
      <c r="E285" s="398"/>
      <c r="F285" s="398"/>
      <c r="G285" s="398"/>
      <c r="H285" s="398"/>
      <c r="I285" s="398"/>
      <c r="J285" s="398"/>
      <c r="K285" s="398"/>
      <c r="L285" s="398"/>
      <c r="M285" s="398"/>
      <c r="N285" s="398"/>
    </row>
    <row r="286" spans="1:14" ht="12.75" hidden="1" customHeight="1">
      <c r="A286" s="398"/>
      <c r="B286" s="398"/>
      <c r="C286" s="398"/>
      <c r="D286" s="398"/>
      <c r="E286" s="398"/>
      <c r="F286" s="398"/>
      <c r="G286" s="398"/>
      <c r="H286" s="398"/>
      <c r="I286" s="398"/>
      <c r="J286" s="398"/>
      <c r="K286" s="398"/>
      <c r="L286" s="398"/>
      <c r="M286" s="398"/>
      <c r="N286" s="398"/>
    </row>
    <row r="287" spans="1:14" ht="12.75" hidden="1" customHeight="1">
      <c r="A287" s="398"/>
      <c r="B287" s="398"/>
      <c r="C287" s="398"/>
      <c r="D287" s="398"/>
      <c r="E287" s="398"/>
      <c r="F287" s="398"/>
      <c r="G287" s="398"/>
      <c r="H287" s="398"/>
      <c r="I287" s="398"/>
      <c r="J287" s="398"/>
      <c r="K287" s="398"/>
      <c r="L287" s="398"/>
      <c r="M287" s="398"/>
      <c r="N287" s="398"/>
    </row>
    <row r="288" spans="1:14" ht="12.75" hidden="1" customHeight="1">
      <c r="A288" s="398"/>
      <c r="B288" s="398"/>
      <c r="C288" s="398"/>
      <c r="D288" s="398"/>
      <c r="E288" s="398"/>
      <c r="F288" s="398"/>
      <c r="G288" s="398"/>
      <c r="H288" s="398"/>
      <c r="I288" s="398"/>
      <c r="J288" s="398"/>
      <c r="K288" s="398"/>
      <c r="L288" s="398"/>
      <c r="M288" s="398"/>
      <c r="N288" s="398"/>
    </row>
    <row r="289" spans="1:14" ht="12.75" hidden="1" customHeight="1">
      <c r="A289" s="398"/>
      <c r="B289" s="398"/>
      <c r="C289" s="398"/>
      <c r="D289" s="398"/>
      <c r="E289" s="398"/>
      <c r="F289" s="398"/>
      <c r="G289" s="398"/>
      <c r="H289" s="398"/>
      <c r="I289" s="398"/>
      <c r="J289" s="398"/>
      <c r="K289" s="398"/>
      <c r="L289" s="398"/>
      <c r="M289" s="398"/>
      <c r="N289" s="398"/>
    </row>
    <row r="290" spans="1:14" ht="12.75" hidden="1" customHeight="1">
      <c r="A290" s="398"/>
      <c r="B290" s="398"/>
      <c r="C290" s="398"/>
      <c r="D290" s="398"/>
      <c r="E290" s="398"/>
      <c r="F290" s="398"/>
      <c r="G290" s="398"/>
      <c r="H290" s="398"/>
      <c r="I290" s="398"/>
      <c r="J290" s="398"/>
      <c r="K290" s="398"/>
      <c r="L290" s="398"/>
      <c r="M290" s="398"/>
      <c r="N290" s="398"/>
    </row>
    <row r="291" spans="1:14" ht="11.25" hidden="1" customHeight="1">
      <c r="A291" s="398"/>
      <c r="B291" s="398"/>
      <c r="C291" s="398"/>
      <c r="D291" s="398"/>
      <c r="E291" s="398"/>
      <c r="F291" s="398"/>
      <c r="G291" s="398"/>
      <c r="H291" s="398"/>
      <c r="I291" s="398"/>
      <c r="J291" s="398"/>
      <c r="K291" s="398"/>
      <c r="L291" s="398"/>
      <c r="M291" s="398"/>
      <c r="N291" s="398"/>
    </row>
    <row r="292" spans="1:14" ht="11.25" hidden="1" customHeight="1">
      <c r="A292" s="398"/>
      <c r="B292" s="398"/>
      <c r="C292" s="398"/>
      <c r="D292" s="398"/>
      <c r="E292" s="398"/>
      <c r="F292" s="398"/>
      <c r="G292" s="398"/>
      <c r="H292" s="398"/>
      <c r="I292" s="398"/>
      <c r="J292" s="398"/>
      <c r="K292" s="398"/>
      <c r="L292" s="398"/>
      <c r="M292" s="398"/>
      <c r="N292" s="398"/>
    </row>
    <row r="293" spans="1:14" ht="11.25" hidden="1" customHeight="1">
      <c r="A293" s="398"/>
      <c r="B293" s="398"/>
      <c r="C293" s="398"/>
      <c r="D293" s="398"/>
      <c r="E293" s="398"/>
      <c r="F293" s="398"/>
      <c r="G293" s="398"/>
      <c r="H293" s="398"/>
      <c r="I293" s="398"/>
      <c r="J293" s="398"/>
      <c r="K293" s="398"/>
      <c r="L293" s="398"/>
      <c r="M293" s="398"/>
      <c r="N293" s="398"/>
    </row>
    <row r="294" spans="1:14" ht="11.25" hidden="1" customHeight="1">
      <c r="A294" s="398"/>
      <c r="B294" s="398"/>
      <c r="C294" s="398"/>
      <c r="D294" s="398"/>
      <c r="E294" s="398"/>
      <c r="F294" s="398"/>
      <c r="G294" s="398"/>
      <c r="H294" s="398"/>
      <c r="I294" s="398"/>
      <c r="J294" s="398"/>
      <c r="K294" s="398"/>
      <c r="L294" s="398"/>
      <c r="M294" s="398"/>
      <c r="N294" s="398"/>
    </row>
    <row r="295" spans="1:14" ht="11.25" hidden="1" customHeight="1">
      <c r="A295" s="398"/>
      <c r="B295" s="398"/>
      <c r="C295" s="398"/>
      <c r="D295" s="398"/>
      <c r="E295" s="398"/>
      <c r="F295" s="398"/>
      <c r="G295" s="398"/>
      <c r="H295" s="398"/>
      <c r="I295" s="398"/>
      <c r="J295" s="398"/>
      <c r="K295" s="398"/>
      <c r="L295" s="398"/>
      <c r="M295" s="398"/>
      <c r="N295" s="398"/>
    </row>
    <row r="296" spans="1:14" ht="11.25" hidden="1" customHeight="1">
      <c r="A296" s="398"/>
      <c r="B296" s="398"/>
      <c r="C296" s="398"/>
      <c r="D296" s="398"/>
      <c r="E296" s="398"/>
      <c r="F296" s="398"/>
      <c r="G296" s="398"/>
      <c r="H296" s="398"/>
      <c r="I296" s="398"/>
      <c r="J296" s="398"/>
      <c r="K296" s="398"/>
      <c r="L296" s="398"/>
      <c r="M296" s="398"/>
      <c r="N296" s="398"/>
    </row>
    <row r="297" spans="1:14" ht="11.25" hidden="1" customHeight="1">
      <c r="A297" s="398"/>
      <c r="B297" s="398"/>
      <c r="C297" s="398"/>
      <c r="D297" s="398"/>
      <c r="E297" s="398"/>
      <c r="F297" s="398"/>
      <c r="G297" s="398"/>
      <c r="H297" s="398"/>
      <c r="I297" s="398"/>
      <c r="J297" s="398"/>
      <c r="K297" s="398"/>
      <c r="L297" s="398"/>
      <c r="M297" s="398"/>
      <c r="N297" s="398"/>
    </row>
    <row r="298" spans="1:14" ht="11.25" hidden="1" customHeight="1">
      <c r="A298" s="398"/>
      <c r="B298" s="398"/>
      <c r="C298" s="398"/>
      <c r="D298" s="398"/>
      <c r="E298" s="398"/>
      <c r="F298" s="398"/>
      <c r="G298" s="398"/>
      <c r="H298" s="398"/>
      <c r="I298" s="398"/>
      <c r="J298" s="398"/>
      <c r="K298" s="398"/>
      <c r="L298" s="398"/>
      <c r="M298" s="398"/>
      <c r="N298" s="398"/>
    </row>
    <row r="299" spans="1:14" ht="11.25" hidden="1" customHeight="1">
      <c r="A299" s="398"/>
      <c r="B299" s="398"/>
      <c r="C299" s="398"/>
      <c r="D299" s="398"/>
      <c r="E299" s="398"/>
      <c r="F299" s="398"/>
      <c r="G299" s="398"/>
      <c r="H299" s="398"/>
      <c r="I299" s="398"/>
      <c r="J299" s="398"/>
      <c r="K299" s="398"/>
      <c r="L299" s="398"/>
      <c r="M299" s="398"/>
      <c r="N299" s="398"/>
    </row>
    <row r="300" spans="1:14" ht="11.25" hidden="1" customHeight="1">
      <c r="A300" s="398"/>
      <c r="B300" s="398"/>
      <c r="C300" s="398"/>
      <c r="D300" s="398"/>
      <c r="E300" s="398"/>
      <c r="F300" s="398"/>
      <c r="G300" s="398"/>
      <c r="H300" s="398"/>
      <c r="I300" s="398"/>
      <c r="J300" s="398"/>
      <c r="K300" s="398"/>
      <c r="L300" s="398"/>
      <c r="M300" s="398"/>
      <c r="N300" s="398"/>
    </row>
    <row r="301" spans="1:14" ht="11.25" hidden="1" customHeight="1">
      <c r="A301" s="398"/>
      <c r="B301" s="398"/>
      <c r="C301" s="398"/>
      <c r="D301" s="398"/>
      <c r="E301" s="398"/>
      <c r="F301" s="398"/>
      <c r="G301" s="398"/>
      <c r="H301" s="398"/>
      <c r="I301" s="398"/>
      <c r="J301" s="398"/>
      <c r="K301" s="398"/>
      <c r="L301" s="398"/>
      <c r="M301" s="398"/>
      <c r="N301" s="398"/>
    </row>
    <row r="302" spans="1:14" ht="11.25" hidden="1" customHeight="1">
      <c r="A302" s="398"/>
      <c r="B302" s="398"/>
      <c r="C302" s="398"/>
      <c r="D302" s="398"/>
      <c r="E302" s="398"/>
      <c r="F302" s="398"/>
      <c r="G302" s="398"/>
      <c r="H302" s="398"/>
      <c r="I302" s="398"/>
      <c r="J302" s="398"/>
      <c r="K302" s="398"/>
      <c r="L302" s="398"/>
      <c r="M302" s="398"/>
      <c r="N302" s="398"/>
    </row>
    <row r="303" spans="1:14" ht="11.25" hidden="1" customHeight="1">
      <c r="A303" s="398"/>
      <c r="B303" s="398"/>
      <c r="C303" s="398"/>
      <c r="D303" s="398"/>
      <c r="E303" s="398"/>
      <c r="F303" s="398"/>
      <c r="G303" s="398"/>
      <c r="H303" s="398"/>
      <c r="I303" s="398"/>
      <c r="J303" s="398"/>
      <c r="K303" s="398"/>
      <c r="L303" s="398"/>
      <c r="M303" s="398"/>
      <c r="N303" s="398"/>
    </row>
    <row r="304" spans="1:14" ht="11.25" hidden="1" customHeight="1">
      <c r="A304" s="398"/>
      <c r="B304" s="398"/>
      <c r="C304" s="398"/>
      <c r="D304" s="398"/>
      <c r="E304" s="398"/>
      <c r="F304" s="398"/>
      <c r="G304" s="398"/>
      <c r="H304" s="398"/>
      <c r="I304" s="398"/>
      <c r="J304" s="398"/>
      <c r="K304" s="398"/>
      <c r="L304" s="398"/>
      <c r="M304" s="398"/>
      <c r="N304" s="398"/>
    </row>
    <row r="305" spans="1:14" ht="11.25" hidden="1" customHeight="1">
      <c r="A305" s="398"/>
      <c r="B305" s="398"/>
      <c r="C305" s="398"/>
      <c r="D305" s="398"/>
      <c r="E305" s="398"/>
      <c r="F305" s="398"/>
      <c r="G305" s="398"/>
      <c r="H305" s="398"/>
      <c r="I305" s="398"/>
      <c r="J305" s="398"/>
      <c r="K305" s="398"/>
      <c r="L305" s="398"/>
      <c r="M305" s="398"/>
      <c r="N305" s="398"/>
    </row>
    <row r="306" spans="1:14" ht="11.25" hidden="1" customHeight="1">
      <c r="A306" s="398"/>
      <c r="B306" s="398"/>
      <c r="C306" s="398"/>
      <c r="D306" s="398"/>
      <c r="E306" s="398"/>
      <c r="F306" s="398"/>
      <c r="G306" s="398"/>
      <c r="H306" s="398"/>
      <c r="I306" s="398"/>
      <c r="J306" s="398"/>
      <c r="K306" s="398"/>
      <c r="L306" s="398"/>
      <c r="M306" s="398"/>
      <c r="N306" s="398"/>
    </row>
    <row r="307" spans="1:14" ht="11.25" hidden="1" customHeight="1">
      <c r="A307" s="398"/>
      <c r="B307" s="398"/>
      <c r="C307" s="398"/>
      <c r="D307" s="398"/>
      <c r="E307" s="398"/>
      <c r="F307" s="398"/>
      <c r="G307" s="398"/>
      <c r="H307" s="398"/>
      <c r="I307" s="398"/>
      <c r="J307" s="398"/>
      <c r="K307" s="398"/>
      <c r="L307" s="398"/>
      <c r="M307" s="398"/>
      <c r="N307" s="398"/>
    </row>
    <row r="308" spans="1:14" ht="11.25" hidden="1" customHeight="1">
      <c r="A308" s="398"/>
      <c r="B308" s="398"/>
      <c r="C308" s="398"/>
      <c r="D308" s="398"/>
      <c r="E308" s="398"/>
      <c r="F308" s="398"/>
      <c r="G308" s="398"/>
      <c r="H308" s="398"/>
      <c r="I308" s="398"/>
      <c r="J308" s="398"/>
      <c r="K308" s="398"/>
      <c r="L308" s="398"/>
      <c r="M308" s="398"/>
      <c r="N308" s="398"/>
    </row>
    <row r="309" spans="1:14" ht="11.25" hidden="1" customHeight="1">
      <c r="A309" s="398"/>
      <c r="B309" s="398"/>
      <c r="C309" s="398"/>
      <c r="D309" s="398"/>
      <c r="E309" s="398"/>
      <c r="F309" s="398"/>
      <c r="G309" s="398"/>
      <c r="H309" s="398"/>
      <c r="I309" s="398"/>
      <c r="J309" s="398"/>
      <c r="K309" s="398"/>
      <c r="L309" s="398"/>
      <c r="M309" s="398"/>
      <c r="N309" s="398"/>
    </row>
    <row r="310" spans="1:14" ht="11.25" hidden="1" customHeight="1">
      <c r="A310" s="398"/>
      <c r="B310" s="398"/>
      <c r="C310" s="398"/>
      <c r="D310" s="398"/>
      <c r="E310" s="398"/>
      <c r="F310" s="398"/>
      <c r="G310" s="398"/>
      <c r="H310" s="398"/>
      <c r="I310" s="398"/>
      <c r="J310" s="398"/>
      <c r="K310" s="398"/>
      <c r="L310" s="398"/>
      <c r="M310" s="398"/>
      <c r="N310" s="398"/>
    </row>
    <row r="311" spans="1:14" ht="11.25" hidden="1" customHeight="1">
      <c r="A311" s="398"/>
      <c r="B311" s="398"/>
      <c r="C311" s="398"/>
      <c r="D311" s="398"/>
      <c r="E311" s="398"/>
      <c r="F311" s="398"/>
      <c r="G311" s="398"/>
      <c r="H311" s="398"/>
      <c r="I311" s="398"/>
      <c r="J311" s="398"/>
      <c r="K311" s="398"/>
      <c r="L311" s="398"/>
      <c r="M311" s="398"/>
      <c r="N311" s="398"/>
    </row>
    <row r="312" spans="1:14" ht="11.25" hidden="1" customHeight="1">
      <c r="A312" s="398"/>
      <c r="B312" s="398"/>
      <c r="C312" s="398"/>
      <c r="D312" s="398"/>
      <c r="E312" s="398"/>
      <c r="F312" s="398"/>
      <c r="G312" s="398"/>
      <c r="H312" s="398"/>
      <c r="I312" s="398"/>
      <c r="J312" s="398"/>
      <c r="K312" s="398"/>
      <c r="L312" s="398"/>
      <c r="M312" s="398"/>
      <c r="N312" s="398"/>
    </row>
    <row r="313" spans="1:14" ht="11.25" hidden="1" customHeight="1">
      <c r="A313" s="398"/>
      <c r="B313" s="398"/>
      <c r="C313" s="398"/>
      <c r="D313" s="398"/>
      <c r="E313" s="398"/>
      <c r="F313" s="398"/>
      <c r="G313" s="398"/>
      <c r="H313" s="398"/>
      <c r="I313" s="398"/>
      <c r="J313" s="398"/>
      <c r="K313" s="398"/>
      <c r="L313" s="398"/>
      <c r="M313" s="398"/>
      <c r="N313" s="398"/>
    </row>
    <row r="314" spans="1:14" ht="11.25" hidden="1" customHeight="1">
      <c r="A314" s="398"/>
      <c r="B314" s="398"/>
      <c r="C314" s="398"/>
      <c r="D314" s="398"/>
      <c r="E314" s="398"/>
      <c r="F314" s="398"/>
      <c r="G314" s="398"/>
      <c r="H314" s="398"/>
      <c r="I314" s="398"/>
      <c r="J314" s="398"/>
      <c r="K314" s="398"/>
      <c r="L314" s="398"/>
      <c r="M314" s="398"/>
      <c r="N314" s="398"/>
    </row>
    <row r="315" spans="1:14" ht="11.25" hidden="1" customHeight="1">
      <c r="A315" s="398"/>
      <c r="B315" s="398"/>
      <c r="C315" s="398"/>
      <c r="D315" s="398"/>
      <c r="E315" s="398"/>
      <c r="F315" s="398"/>
      <c r="G315" s="398"/>
      <c r="H315" s="398"/>
      <c r="I315" s="398"/>
      <c r="J315" s="398"/>
      <c r="K315" s="398"/>
      <c r="L315" s="398"/>
      <c r="M315" s="398"/>
      <c r="N315" s="398"/>
    </row>
    <row r="316" spans="1:14" ht="11.25" hidden="1" customHeight="1">
      <c r="A316" s="398"/>
      <c r="B316" s="398"/>
      <c r="C316" s="398"/>
      <c r="D316" s="398"/>
      <c r="E316" s="398"/>
      <c r="F316" s="398"/>
      <c r="G316" s="398"/>
      <c r="H316" s="398"/>
      <c r="I316" s="398"/>
      <c r="J316" s="398"/>
      <c r="K316" s="398"/>
      <c r="L316" s="398"/>
      <c r="M316" s="398"/>
      <c r="N316" s="398"/>
    </row>
    <row r="317" spans="1:14" ht="11.25" hidden="1" customHeight="1">
      <c r="A317" s="398"/>
      <c r="B317" s="398"/>
      <c r="C317" s="398"/>
      <c r="D317" s="398"/>
      <c r="E317" s="398"/>
      <c r="F317" s="398"/>
      <c r="G317" s="398"/>
      <c r="H317" s="398"/>
      <c r="I317" s="398"/>
      <c r="J317" s="398"/>
      <c r="K317" s="398"/>
      <c r="L317" s="398"/>
      <c r="M317" s="398"/>
      <c r="N317" s="398"/>
    </row>
    <row r="318" spans="1:14" ht="11.25" hidden="1" customHeight="1">
      <c r="A318" s="398"/>
      <c r="B318" s="398"/>
      <c r="C318" s="398"/>
      <c r="D318" s="398"/>
      <c r="E318" s="398"/>
      <c r="F318" s="398"/>
      <c r="G318" s="398"/>
      <c r="H318" s="398"/>
      <c r="I318" s="398"/>
      <c r="J318" s="398"/>
      <c r="K318" s="398"/>
      <c r="L318" s="398"/>
      <c r="M318" s="398"/>
      <c r="N318" s="398"/>
    </row>
    <row r="319" spans="1:14" ht="11.25" hidden="1" customHeight="1">
      <c r="A319" s="398"/>
      <c r="B319" s="398"/>
      <c r="C319" s="398"/>
      <c r="D319" s="398"/>
      <c r="E319" s="398"/>
      <c r="F319" s="398"/>
      <c r="G319" s="398"/>
      <c r="H319" s="398"/>
      <c r="I319" s="398"/>
      <c r="J319" s="398"/>
      <c r="K319" s="398"/>
      <c r="L319" s="398"/>
      <c r="M319" s="398"/>
      <c r="N319" s="398"/>
    </row>
    <row r="320" spans="1:14" ht="11.25" hidden="1" customHeight="1">
      <c r="A320" s="398"/>
      <c r="B320" s="398"/>
      <c r="C320" s="398"/>
      <c r="D320" s="398"/>
      <c r="E320" s="398"/>
      <c r="F320" s="398"/>
      <c r="G320" s="398"/>
      <c r="H320" s="398"/>
      <c r="I320" s="398"/>
      <c r="J320" s="398"/>
      <c r="K320" s="398"/>
      <c r="L320" s="398"/>
      <c r="M320" s="398"/>
      <c r="N320" s="398"/>
    </row>
    <row r="321" spans="1:14" ht="11.25" hidden="1" customHeight="1">
      <c r="A321" s="398"/>
      <c r="B321" s="398"/>
      <c r="C321" s="398"/>
      <c r="D321" s="398"/>
      <c r="E321" s="398"/>
      <c r="F321" s="398"/>
      <c r="G321" s="398"/>
      <c r="H321" s="398"/>
      <c r="I321" s="398"/>
      <c r="J321" s="398"/>
      <c r="K321" s="398"/>
      <c r="L321" s="398"/>
      <c r="M321" s="398"/>
      <c r="N321" s="398"/>
    </row>
    <row r="322" spans="1:14" ht="11.25" hidden="1" customHeight="1">
      <c r="A322" s="398"/>
      <c r="B322" s="398"/>
      <c r="C322" s="398"/>
      <c r="D322" s="398"/>
      <c r="E322" s="398"/>
      <c r="F322" s="398"/>
      <c r="G322" s="398"/>
      <c r="H322" s="398"/>
      <c r="I322" s="398"/>
      <c r="J322" s="398"/>
      <c r="K322" s="398"/>
      <c r="L322" s="398"/>
      <c r="M322" s="398"/>
      <c r="N322" s="398"/>
    </row>
    <row r="323" spans="1:14" ht="11.25" hidden="1" customHeight="1">
      <c r="A323" s="398"/>
      <c r="B323" s="398"/>
      <c r="C323" s="398"/>
      <c r="D323" s="398"/>
      <c r="E323" s="398"/>
      <c r="F323" s="398"/>
      <c r="G323" s="398"/>
      <c r="H323" s="398"/>
      <c r="I323" s="398"/>
      <c r="J323" s="398"/>
      <c r="K323" s="398"/>
      <c r="L323" s="398"/>
      <c r="M323" s="398"/>
      <c r="N323" s="398"/>
    </row>
    <row r="324" spans="1:14" ht="11.25" hidden="1" customHeight="1">
      <c r="A324" s="398"/>
      <c r="B324" s="398"/>
      <c r="C324" s="398"/>
      <c r="D324" s="398"/>
      <c r="E324" s="398"/>
      <c r="F324" s="398"/>
      <c r="G324" s="398"/>
      <c r="H324" s="398"/>
      <c r="I324" s="398"/>
      <c r="J324" s="398"/>
      <c r="K324" s="398"/>
      <c r="L324" s="398"/>
      <c r="M324" s="398"/>
      <c r="N324" s="398"/>
    </row>
    <row r="325" spans="1:14" ht="11.25" hidden="1" customHeight="1">
      <c r="A325" s="398"/>
      <c r="B325" s="398"/>
      <c r="C325" s="398"/>
      <c r="D325" s="398"/>
      <c r="E325" s="398"/>
      <c r="F325" s="398"/>
      <c r="G325" s="398"/>
      <c r="H325" s="398"/>
      <c r="I325" s="398"/>
      <c r="J325" s="398"/>
      <c r="K325" s="398"/>
      <c r="L325" s="398"/>
      <c r="M325" s="398"/>
      <c r="N325" s="398"/>
    </row>
    <row r="326" spans="1:14" ht="11.25" hidden="1" customHeight="1">
      <c r="A326" s="398"/>
      <c r="B326" s="398"/>
      <c r="C326" s="398"/>
      <c r="D326" s="398"/>
      <c r="E326" s="398"/>
      <c r="F326" s="398"/>
      <c r="G326" s="398"/>
      <c r="H326" s="398"/>
      <c r="I326" s="398"/>
      <c r="J326" s="398"/>
      <c r="K326" s="398"/>
      <c r="L326" s="398"/>
      <c r="M326" s="398"/>
      <c r="N326" s="398"/>
    </row>
    <row r="327" spans="1:14" ht="11.25" hidden="1" customHeight="1">
      <c r="A327" s="398"/>
      <c r="B327" s="398"/>
      <c r="C327" s="398"/>
      <c r="D327" s="398"/>
      <c r="E327" s="398"/>
      <c r="F327" s="398"/>
      <c r="G327" s="398"/>
      <c r="H327" s="398"/>
      <c r="I327" s="398"/>
      <c r="J327" s="398"/>
      <c r="K327" s="398"/>
      <c r="L327" s="398"/>
      <c r="M327" s="398"/>
      <c r="N327" s="398"/>
    </row>
    <row r="328" spans="1:14" ht="11.25" hidden="1" customHeight="1">
      <c r="A328" s="398"/>
      <c r="B328" s="398"/>
      <c r="C328" s="398"/>
      <c r="D328" s="398"/>
      <c r="E328" s="398"/>
      <c r="F328" s="398"/>
      <c r="G328" s="398"/>
      <c r="H328" s="398"/>
      <c r="I328" s="398"/>
      <c r="J328" s="398"/>
      <c r="K328" s="398"/>
      <c r="L328" s="398"/>
      <c r="M328" s="398"/>
      <c r="N328" s="398"/>
    </row>
    <row r="329" spans="1:14" ht="11.25" hidden="1" customHeight="1">
      <c r="A329" s="398"/>
      <c r="B329" s="398"/>
      <c r="C329" s="398"/>
      <c r="D329" s="398"/>
      <c r="E329" s="398"/>
      <c r="F329" s="398"/>
      <c r="G329" s="398"/>
      <c r="H329" s="398"/>
      <c r="I329" s="398"/>
      <c r="J329" s="398"/>
      <c r="K329" s="398"/>
      <c r="L329" s="398"/>
      <c r="M329" s="398"/>
      <c r="N329" s="398"/>
    </row>
    <row r="330" spans="1:14" ht="11.25" hidden="1" customHeight="1">
      <c r="A330" s="398"/>
      <c r="B330" s="398"/>
      <c r="C330" s="398"/>
      <c r="D330" s="398"/>
      <c r="E330" s="398"/>
      <c r="F330" s="398"/>
      <c r="G330" s="398"/>
      <c r="H330" s="398"/>
      <c r="I330" s="398"/>
      <c r="J330" s="398"/>
      <c r="K330" s="398"/>
      <c r="L330" s="398"/>
      <c r="M330" s="398"/>
      <c r="N330" s="398"/>
    </row>
    <row r="331" spans="1:14" ht="11.25" hidden="1" customHeight="1">
      <c r="A331" s="398"/>
      <c r="B331" s="398"/>
      <c r="C331" s="398"/>
      <c r="D331" s="398"/>
      <c r="E331" s="398"/>
      <c r="F331" s="398"/>
      <c r="G331" s="398"/>
      <c r="H331" s="398"/>
      <c r="I331" s="398"/>
      <c r="J331" s="398"/>
      <c r="K331" s="398"/>
      <c r="L331" s="398"/>
      <c r="M331" s="398"/>
      <c r="N331" s="398"/>
    </row>
    <row r="332" spans="1:14" ht="11.25" hidden="1" customHeight="1">
      <c r="A332" s="398"/>
      <c r="B332" s="398"/>
      <c r="C332" s="398"/>
      <c r="D332" s="398"/>
      <c r="E332" s="398"/>
      <c r="F332" s="398"/>
      <c r="G332" s="398"/>
      <c r="H332" s="398"/>
      <c r="I332" s="398"/>
      <c r="J332" s="398"/>
      <c r="K332" s="398"/>
      <c r="L332" s="398"/>
      <c r="M332" s="398"/>
      <c r="N332" s="398"/>
    </row>
    <row r="333" spans="1:14" ht="11.25" hidden="1" customHeight="1">
      <c r="A333" s="398"/>
      <c r="B333" s="398"/>
      <c r="C333" s="398"/>
      <c r="D333" s="398"/>
      <c r="E333" s="398"/>
      <c r="F333" s="398"/>
      <c r="G333" s="398"/>
      <c r="H333" s="398"/>
      <c r="I333" s="398"/>
      <c r="J333" s="398"/>
      <c r="K333" s="398"/>
      <c r="L333" s="398"/>
      <c r="M333" s="398"/>
      <c r="N333" s="398"/>
    </row>
    <row r="334" spans="1:14" ht="11.25" hidden="1" customHeight="1">
      <c r="A334" s="398"/>
      <c r="B334" s="398"/>
      <c r="C334" s="398"/>
      <c r="D334" s="398"/>
      <c r="E334" s="398"/>
      <c r="F334" s="398"/>
      <c r="G334" s="398"/>
      <c r="H334" s="398"/>
      <c r="I334" s="398"/>
      <c r="J334" s="398"/>
      <c r="K334" s="398"/>
      <c r="L334" s="398"/>
      <c r="M334" s="398"/>
      <c r="N334" s="398"/>
    </row>
    <row r="335" spans="1:14" ht="11.25" hidden="1" customHeight="1">
      <c r="A335" s="398"/>
      <c r="B335" s="398"/>
      <c r="C335" s="398"/>
      <c r="D335" s="398"/>
      <c r="E335" s="398"/>
      <c r="F335" s="398"/>
      <c r="G335" s="398"/>
      <c r="H335" s="398"/>
      <c r="I335" s="398"/>
      <c r="J335" s="398"/>
      <c r="K335" s="398"/>
      <c r="L335" s="398"/>
      <c r="M335" s="398"/>
      <c r="N335" s="398"/>
    </row>
    <row r="336" spans="1:14" ht="11.25" hidden="1" customHeight="1">
      <c r="A336" s="398"/>
      <c r="B336" s="398"/>
      <c r="C336" s="398"/>
      <c r="D336" s="398"/>
      <c r="E336" s="398"/>
      <c r="F336" s="398"/>
      <c r="G336" s="398"/>
      <c r="H336" s="398"/>
      <c r="I336" s="398"/>
      <c r="J336" s="398"/>
      <c r="K336" s="398"/>
      <c r="L336" s="398"/>
      <c r="M336" s="398"/>
      <c r="N336" s="398"/>
    </row>
    <row r="337" spans="1:14" ht="11.25" hidden="1" customHeight="1">
      <c r="A337" s="398"/>
      <c r="B337" s="398"/>
      <c r="C337" s="398"/>
      <c r="D337" s="398"/>
      <c r="E337" s="398"/>
      <c r="F337" s="398"/>
      <c r="G337" s="398"/>
      <c r="H337" s="398"/>
      <c r="I337" s="398"/>
      <c r="J337" s="398"/>
      <c r="K337" s="398"/>
      <c r="L337" s="398"/>
      <c r="M337" s="398"/>
      <c r="N337" s="398"/>
    </row>
    <row r="338" spans="1:14" ht="11.25" hidden="1" customHeight="1">
      <c r="A338" s="398"/>
      <c r="B338" s="398"/>
      <c r="C338" s="398"/>
      <c r="D338" s="398"/>
      <c r="E338" s="398"/>
      <c r="F338" s="398"/>
      <c r="G338" s="398"/>
      <c r="H338" s="398"/>
      <c r="I338" s="398"/>
      <c r="J338" s="398"/>
      <c r="K338" s="398"/>
      <c r="L338" s="398"/>
      <c r="M338" s="398"/>
      <c r="N338" s="398"/>
    </row>
    <row r="339" spans="1:14" ht="11.25" hidden="1" customHeight="1">
      <c r="A339" s="398"/>
      <c r="B339" s="398"/>
      <c r="C339" s="398"/>
      <c r="D339" s="398"/>
      <c r="E339" s="398"/>
      <c r="F339" s="398"/>
      <c r="G339" s="398"/>
      <c r="H339" s="398"/>
      <c r="I339" s="398"/>
      <c r="J339" s="398"/>
      <c r="K339" s="398"/>
      <c r="L339" s="398"/>
      <c r="M339" s="398"/>
      <c r="N339" s="398"/>
    </row>
    <row r="340" spans="1:14" ht="11.25" hidden="1" customHeight="1">
      <c r="A340" s="398"/>
      <c r="B340" s="398"/>
      <c r="C340" s="398"/>
      <c r="D340" s="398"/>
      <c r="E340" s="398"/>
      <c r="F340" s="398"/>
      <c r="G340" s="398"/>
      <c r="H340" s="398"/>
      <c r="I340" s="398"/>
      <c r="J340" s="398"/>
      <c r="K340" s="398"/>
      <c r="L340" s="398"/>
      <c r="M340" s="398"/>
      <c r="N340" s="398"/>
    </row>
    <row r="341" spans="1:14" ht="11.25" hidden="1" customHeight="1">
      <c r="A341" s="398"/>
      <c r="B341" s="398"/>
      <c r="C341" s="398"/>
      <c r="D341" s="398"/>
      <c r="E341" s="398"/>
      <c r="F341" s="398"/>
      <c r="G341" s="398"/>
      <c r="H341" s="398"/>
      <c r="I341" s="398"/>
      <c r="J341" s="398"/>
      <c r="K341" s="398"/>
      <c r="L341" s="398"/>
      <c r="M341" s="398"/>
      <c r="N341" s="398"/>
    </row>
    <row r="342" spans="1:14" ht="11.25" hidden="1" customHeight="1">
      <c r="A342" s="398"/>
      <c r="B342" s="398"/>
      <c r="C342" s="398"/>
      <c r="D342" s="398"/>
      <c r="E342" s="398"/>
      <c r="F342" s="398"/>
      <c r="G342" s="398"/>
      <c r="H342" s="398"/>
      <c r="I342" s="398"/>
      <c r="J342" s="398"/>
      <c r="K342" s="398"/>
      <c r="L342" s="398"/>
      <c r="M342" s="398"/>
      <c r="N342" s="398"/>
    </row>
    <row r="343" spans="1:14" ht="11.25" hidden="1" customHeight="1">
      <c r="A343" s="398"/>
      <c r="B343" s="398"/>
      <c r="C343" s="398"/>
      <c r="D343" s="398"/>
      <c r="E343" s="398"/>
      <c r="F343" s="398"/>
      <c r="G343" s="398"/>
      <c r="H343" s="398"/>
      <c r="I343" s="398"/>
      <c r="J343" s="398"/>
      <c r="K343" s="398"/>
      <c r="L343" s="398"/>
      <c r="M343" s="398"/>
      <c r="N343" s="398"/>
    </row>
    <row r="344" spans="1:14" ht="11.25" hidden="1" customHeight="1">
      <c r="A344" s="398"/>
      <c r="B344" s="398"/>
      <c r="C344" s="398"/>
      <c r="D344" s="398"/>
      <c r="E344" s="398"/>
      <c r="F344" s="398"/>
      <c r="G344" s="398"/>
      <c r="H344" s="398"/>
      <c r="I344" s="398"/>
      <c r="J344" s="398"/>
      <c r="K344" s="398"/>
      <c r="L344" s="398"/>
      <c r="M344" s="398"/>
      <c r="N344" s="398"/>
    </row>
    <row r="345" spans="1:14" ht="11.25" hidden="1" customHeight="1">
      <c r="A345" s="398"/>
      <c r="B345" s="398"/>
      <c r="C345" s="398"/>
      <c r="D345" s="398"/>
      <c r="E345" s="398"/>
      <c r="F345" s="398"/>
      <c r="G345" s="398"/>
      <c r="H345" s="398"/>
      <c r="I345" s="398"/>
      <c r="J345" s="398"/>
      <c r="K345" s="398"/>
      <c r="L345" s="398"/>
      <c r="M345" s="398"/>
      <c r="N345" s="398"/>
    </row>
    <row r="346" spans="1:14" ht="11.25" hidden="1" customHeight="1">
      <c r="A346" s="398"/>
      <c r="B346" s="398"/>
      <c r="C346" s="398"/>
      <c r="D346" s="398"/>
      <c r="E346" s="398"/>
      <c r="F346" s="398"/>
      <c r="G346" s="398"/>
      <c r="H346" s="398"/>
      <c r="I346" s="398"/>
      <c r="J346" s="398"/>
      <c r="K346" s="398"/>
      <c r="L346" s="398"/>
      <c r="M346" s="398"/>
      <c r="N346" s="398"/>
    </row>
    <row r="347" spans="1:14" ht="11.25" hidden="1" customHeight="1">
      <c r="A347" s="398"/>
      <c r="B347" s="398"/>
      <c r="C347" s="398"/>
      <c r="D347" s="398"/>
      <c r="E347" s="398"/>
      <c r="F347" s="398"/>
      <c r="G347" s="398"/>
      <c r="H347" s="398"/>
      <c r="I347" s="398"/>
      <c r="J347" s="398"/>
      <c r="K347" s="398"/>
      <c r="L347" s="398"/>
      <c r="M347" s="398"/>
      <c r="N347" s="398"/>
    </row>
    <row r="348" spans="1:14" ht="11.25" hidden="1" customHeight="1">
      <c r="A348" s="398"/>
      <c r="B348" s="398"/>
      <c r="C348" s="398"/>
      <c r="D348" s="398"/>
      <c r="E348" s="398"/>
      <c r="F348" s="398"/>
      <c r="G348" s="398"/>
      <c r="H348" s="398"/>
      <c r="I348" s="398"/>
      <c r="J348" s="398"/>
      <c r="K348" s="398"/>
      <c r="L348" s="398"/>
      <c r="M348" s="398"/>
      <c r="N348" s="398"/>
    </row>
    <row r="349" spans="1:14" ht="11.25" hidden="1" customHeight="1">
      <c r="A349" s="398"/>
      <c r="B349" s="398"/>
      <c r="C349" s="398"/>
      <c r="D349" s="398"/>
      <c r="E349" s="398"/>
      <c r="F349" s="398"/>
      <c r="G349" s="398"/>
      <c r="H349" s="398"/>
      <c r="I349" s="398"/>
      <c r="J349" s="398"/>
      <c r="K349" s="398"/>
      <c r="L349" s="398"/>
      <c r="M349" s="398"/>
      <c r="N349" s="398"/>
    </row>
    <row r="350" spans="1:14" ht="11.25" hidden="1" customHeight="1">
      <c r="A350" s="398"/>
      <c r="B350" s="398"/>
      <c r="C350" s="398"/>
      <c r="D350" s="398"/>
      <c r="E350" s="398"/>
      <c r="F350" s="398"/>
      <c r="G350" s="398"/>
      <c r="H350" s="398"/>
      <c r="I350" s="398"/>
      <c r="J350" s="398"/>
      <c r="K350" s="398"/>
      <c r="L350" s="398"/>
      <c r="M350" s="398"/>
      <c r="N350" s="398"/>
    </row>
    <row r="351" spans="1:14" ht="11.25" hidden="1" customHeight="1">
      <c r="A351" s="398"/>
      <c r="B351" s="398"/>
      <c r="C351" s="398"/>
      <c r="D351" s="398"/>
      <c r="E351" s="398"/>
      <c r="F351" s="398"/>
      <c r="G351" s="398"/>
      <c r="H351" s="398"/>
      <c r="I351" s="398"/>
      <c r="J351" s="398"/>
      <c r="K351" s="398"/>
      <c r="L351" s="398"/>
      <c r="M351" s="398"/>
      <c r="N351" s="398"/>
    </row>
    <row r="352" spans="1:14" ht="11.25" hidden="1" customHeight="1">
      <c r="A352" s="398"/>
      <c r="B352" s="398"/>
      <c r="C352" s="398"/>
      <c r="D352" s="398"/>
      <c r="E352" s="398"/>
      <c r="F352" s="398"/>
      <c r="G352" s="398"/>
      <c r="H352" s="398"/>
      <c r="I352" s="398"/>
      <c r="J352" s="398"/>
      <c r="K352" s="398"/>
      <c r="L352" s="398"/>
      <c r="M352" s="398"/>
      <c r="N352" s="398"/>
    </row>
    <row r="353" spans="1:14" ht="11.25" hidden="1" customHeight="1">
      <c r="A353" s="398"/>
      <c r="B353" s="398"/>
      <c r="C353" s="398"/>
      <c r="D353" s="398"/>
      <c r="E353" s="398"/>
      <c r="F353" s="398"/>
      <c r="G353" s="398"/>
      <c r="H353" s="398"/>
      <c r="I353" s="398"/>
      <c r="J353" s="398"/>
      <c r="K353" s="398"/>
      <c r="L353" s="398"/>
      <c r="M353" s="398"/>
      <c r="N353" s="398"/>
    </row>
    <row r="354" spans="1:14" ht="11.25" hidden="1" customHeight="1">
      <c r="A354" s="398"/>
      <c r="B354" s="398"/>
      <c r="C354" s="398"/>
      <c r="D354" s="398"/>
      <c r="E354" s="398"/>
      <c r="F354" s="398"/>
      <c r="G354" s="398"/>
      <c r="H354" s="398"/>
      <c r="I354" s="398"/>
      <c r="J354" s="398"/>
      <c r="K354" s="398"/>
      <c r="L354" s="398"/>
      <c r="M354" s="398"/>
      <c r="N354" s="398"/>
    </row>
    <row r="355" spans="1:14" ht="11.25" hidden="1" customHeight="1">
      <c r="A355" s="398"/>
      <c r="B355" s="398"/>
      <c r="C355" s="398"/>
      <c r="D355" s="398"/>
      <c r="E355" s="398"/>
      <c r="F355" s="398"/>
      <c r="G355" s="398"/>
      <c r="H355" s="398"/>
      <c r="I355" s="398"/>
      <c r="J355" s="398"/>
      <c r="K355" s="398"/>
      <c r="L355" s="398"/>
      <c r="M355" s="398"/>
      <c r="N355" s="398"/>
    </row>
    <row r="356" spans="1:14" ht="11.25" hidden="1" customHeight="1">
      <c r="A356" s="398"/>
      <c r="B356" s="398"/>
      <c r="C356" s="398"/>
      <c r="D356" s="398"/>
      <c r="E356" s="398"/>
      <c r="F356" s="398"/>
      <c r="G356" s="398"/>
      <c r="H356" s="398"/>
      <c r="I356" s="398"/>
      <c r="J356" s="398"/>
      <c r="K356" s="398"/>
      <c r="L356" s="398"/>
      <c r="M356" s="398"/>
      <c r="N356" s="398"/>
    </row>
    <row r="357" spans="1:14" ht="11.25" hidden="1" customHeight="1">
      <c r="A357" s="398"/>
      <c r="B357" s="398"/>
      <c r="C357" s="398"/>
      <c r="D357" s="398"/>
      <c r="E357" s="398"/>
      <c r="F357" s="398"/>
      <c r="G357" s="398"/>
      <c r="H357" s="398"/>
      <c r="I357" s="398"/>
      <c r="J357" s="398"/>
      <c r="K357" s="398"/>
      <c r="L357" s="398"/>
      <c r="M357" s="398"/>
      <c r="N357" s="398"/>
    </row>
    <row r="358" spans="1:14" ht="11.25" hidden="1" customHeight="1">
      <c r="A358" s="398"/>
      <c r="B358" s="398"/>
      <c r="C358" s="398"/>
      <c r="D358" s="398"/>
      <c r="E358" s="398"/>
      <c r="F358" s="398"/>
      <c r="G358" s="398"/>
      <c r="H358" s="398"/>
      <c r="I358" s="398"/>
      <c r="J358" s="398"/>
      <c r="K358" s="398"/>
      <c r="L358" s="398"/>
      <c r="M358" s="398"/>
      <c r="N358" s="398"/>
    </row>
    <row r="359" spans="1:14" ht="11.25" hidden="1" customHeight="1">
      <c r="A359" s="398"/>
      <c r="B359" s="398"/>
      <c r="C359" s="398"/>
      <c r="D359" s="398"/>
      <c r="E359" s="398"/>
      <c r="F359" s="398"/>
      <c r="G359" s="398"/>
      <c r="H359" s="398"/>
      <c r="I359" s="398"/>
      <c r="J359" s="398"/>
      <c r="K359" s="398"/>
      <c r="L359" s="398"/>
      <c r="M359" s="398"/>
      <c r="N359" s="398"/>
    </row>
    <row r="360" spans="1:14" ht="11.25" hidden="1" customHeight="1">
      <c r="A360" s="398"/>
      <c r="B360" s="398"/>
      <c r="C360" s="398"/>
      <c r="D360" s="398"/>
      <c r="E360" s="398"/>
      <c r="F360" s="398"/>
      <c r="G360" s="398"/>
      <c r="H360" s="398"/>
      <c r="I360" s="398"/>
      <c r="J360" s="398"/>
      <c r="K360" s="398"/>
      <c r="L360" s="398"/>
      <c r="M360" s="398"/>
      <c r="N360" s="398"/>
    </row>
    <row r="361" spans="1:14" ht="11.25" hidden="1" customHeight="1">
      <c r="A361" s="398"/>
      <c r="B361" s="398"/>
      <c r="C361" s="398"/>
      <c r="D361" s="398"/>
      <c r="E361" s="398"/>
      <c r="F361" s="398"/>
      <c r="G361" s="398"/>
      <c r="H361" s="398"/>
      <c r="I361" s="398"/>
      <c r="J361" s="398"/>
      <c r="K361" s="398"/>
      <c r="L361" s="398"/>
      <c r="M361" s="398"/>
      <c r="N361" s="398"/>
    </row>
    <row r="362" spans="1:14" ht="11.25" hidden="1" customHeight="1">
      <c r="A362" s="398"/>
      <c r="B362" s="398"/>
      <c r="C362" s="398"/>
      <c r="D362" s="398"/>
      <c r="E362" s="398"/>
      <c r="F362" s="398"/>
      <c r="G362" s="398"/>
      <c r="H362" s="398"/>
      <c r="I362" s="398"/>
      <c r="J362" s="398"/>
      <c r="K362" s="398"/>
      <c r="L362" s="398"/>
      <c r="M362" s="398"/>
      <c r="N362" s="398"/>
    </row>
    <row r="363" spans="1:14" ht="11.25" hidden="1" customHeight="1">
      <c r="A363" s="398"/>
      <c r="B363" s="398"/>
      <c r="C363" s="398"/>
      <c r="D363" s="398"/>
      <c r="E363" s="398"/>
      <c r="F363" s="398"/>
      <c r="G363" s="398"/>
      <c r="H363" s="398"/>
      <c r="I363" s="398"/>
      <c r="J363" s="398"/>
      <c r="K363" s="398"/>
      <c r="L363" s="398"/>
      <c r="M363" s="398"/>
      <c r="N363" s="398"/>
    </row>
    <row r="364" spans="1:14" ht="11.25" hidden="1" customHeight="1">
      <c r="A364" s="398"/>
      <c r="B364" s="398"/>
      <c r="C364" s="398"/>
      <c r="D364" s="398"/>
      <c r="E364" s="398"/>
      <c r="F364" s="398"/>
      <c r="G364" s="398"/>
      <c r="H364" s="398"/>
      <c r="I364" s="398"/>
      <c r="J364" s="398"/>
      <c r="K364" s="398"/>
      <c r="L364" s="398"/>
      <c r="M364" s="398"/>
      <c r="N364" s="398"/>
    </row>
    <row r="365" spans="1:14" ht="11.25" hidden="1" customHeight="1">
      <c r="A365" s="398"/>
      <c r="B365" s="398"/>
      <c r="C365" s="398"/>
      <c r="D365" s="398"/>
      <c r="E365" s="398"/>
      <c r="F365" s="398"/>
      <c r="G365" s="398"/>
      <c r="H365" s="398"/>
      <c r="I365" s="398"/>
      <c r="J365" s="398"/>
      <c r="K365" s="398"/>
      <c r="L365" s="398"/>
      <c r="M365" s="398"/>
      <c r="N365" s="398"/>
    </row>
    <row r="366" spans="1:14" ht="11.25" hidden="1" customHeight="1">
      <c r="A366" s="398"/>
      <c r="B366" s="398"/>
      <c r="C366" s="398"/>
      <c r="D366" s="398"/>
      <c r="E366" s="398"/>
      <c r="F366" s="398"/>
      <c r="G366" s="398"/>
      <c r="H366" s="398"/>
      <c r="I366" s="398"/>
      <c r="J366" s="398"/>
      <c r="K366" s="398"/>
      <c r="L366" s="398"/>
      <c r="M366" s="398"/>
      <c r="N366" s="398"/>
    </row>
    <row r="367" spans="1:14" ht="11.25" hidden="1" customHeight="1">
      <c r="A367" s="398"/>
      <c r="B367" s="398"/>
      <c r="C367" s="398"/>
      <c r="D367" s="398"/>
      <c r="E367" s="398"/>
      <c r="F367" s="398"/>
      <c r="G367" s="398"/>
      <c r="H367" s="398"/>
      <c r="I367" s="398"/>
      <c r="J367" s="398"/>
      <c r="K367" s="398"/>
      <c r="L367" s="398"/>
      <c r="M367" s="398"/>
      <c r="N367" s="398"/>
    </row>
    <row r="368" spans="1:14" ht="11.25" hidden="1" customHeight="1">
      <c r="A368" s="398"/>
      <c r="B368" s="398"/>
      <c r="C368" s="398"/>
      <c r="D368" s="398"/>
      <c r="E368" s="398"/>
      <c r="F368" s="398"/>
      <c r="G368" s="398"/>
      <c r="H368" s="398"/>
      <c r="I368" s="398"/>
      <c r="J368" s="398"/>
      <c r="K368" s="398"/>
      <c r="L368" s="398"/>
      <c r="M368" s="398"/>
      <c r="N368" s="398"/>
    </row>
    <row r="369" spans="1:14" ht="11.25" hidden="1" customHeight="1">
      <c r="A369" s="398"/>
      <c r="B369" s="398"/>
      <c r="C369" s="398"/>
      <c r="D369" s="398"/>
      <c r="E369" s="398"/>
      <c r="F369" s="398"/>
      <c r="G369" s="398"/>
      <c r="H369" s="398"/>
      <c r="I369" s="398"/>
      <c r="J369" s="398"/>
      <c r="K369" s="398"/>
      <c r="L369" s="398"/>
      <c r="M369" s="398"/>
      <c r="N369" s="398"/>
    </row>
    <row r="370" spans="1:14" ht="11.25" hidden="1" customHeight="1">
      <c r="A370" s="398"/>
      <c r="B370" s="398"/>
      <c r="C370" s="398"/>
      <c r="D370" s="398"/>
      <c r="E370" s="398"/>
      <c r="F370" s="398"/>
      <c r="G370" s="398"/>
      <c r="H370" s="398"/>
      <c r="I370" s="398"/>
      <c r="J370" s="398"/>
      <c r="K370" s="398"/>
      <c r="L370" s="398"/>
      <c r="M370" s="398"/>
      <c r="N370" s="398"/>
    </row>
    <row r="371" spans="1:14" ht="11.25" hidden="1" customHeight="1">
      <c r="A371" s="398"/>
      <c r="B371" s="398"/>
      <c r="C371" s="398"/>
      <c r="D371" s="398"/>
      <c r="E371" s="398"/>
      <c r="F371" s="398"/>
      <c r="G371" s="398"/>
      <c r="H371" s="398"/>
      <c r="I371" s="398"/>
      <c r="J371" s="398"/>
      <c r="K371" s="398"/>
      <c r="L371" s="398"/>
      <c r="M371" s="398"/>
      <c r="N371" s="398"/>
    </row>
    <row r="372" spans="1:14" ht="11.25" hidden="1" customHeight="1">
      <c r="A372" s="398"/>
      <c r="B372" s="398"/>
      <c r="C372" s="398"/>
      <c r="D372" s="398"/>
      <c r="E372" s="398"/>
      <c r="F372" s="398"/>
      <c r="G372" s="398"/>
      <c r="H372" s="398"/>
      <c r="I372" s="398"/>
      <c r="J372" s="398"/>
      <c r="K372" s="398"/>
      <c r="L372" s="398"/>
      <c r="M372" s="398"/>
      <c r="N372" s="398"/>
    </row>
    <row r="373" spans="1:14" ht="11.25" hidden="1" customHeight="1">
      <c r="A373" s="398"/>
      <c r="B373" s="398"/>
      <c r="C373" s="398"/>
      <c r="D373" s="398"/>
      <c r="E373" s="398"/>
      <c r="F373" s="398"/>
      <c r="G373" s="398"/>
      <c r="H373" s="398"/>
      <c r="I373" s="398"/>
      <c r="J373" s="398"/>
      <c r="K373" s="398"/>
      <c r="L373" s="398"/>
      <c r="M373" s="398"/>
      <c r="N373" s="398"/>
    </row>
    <row r="374" spans="1:14" ht="11.25" hidden="1" customHeight="1">
      <c r="A374" s="398"/>
      <c r="B374" s="398"/>
      <c r="C374" s="398"/>
      <c r="D374" s="398"/>
      <c r="E374" s="398"/>
      <c r="F374" s="398"/>
      <c r="G374" s="398"/>
      <c r="H374" s="398"/>
      <c r="I374" s="398"/>
      <c r="J374" s="398"/>
      <c r="K374" s="398"/>
      <c r="L374" s="398"/>
      <c r="M374" s="398"/>
      <c r="N374" s="398"/>
    </row>
    <row r="375" spans="1:14" ht="11.25" hidden="1" customHeight="1">
      <c r="A375" s="398"/>
      <c r="B375" s="398"/>
      <c r="C375" s="398"/>
      <c r="D375" s="398"/>
      <c r="E375" s="398"/>
      <c r="F375" s="398"/>
      <c r="G375" s="398"/>
      <c r="H375" s="398"/>
      <c r="I375" s="398"/>
      <c r="J375" s="398"/>
      <c r="K375" s="398"/>
      <c r="L375" s="398"/>
      <c r="M375" s="398"/>
      <c r="N375" s="398"/>
    </row>
    <row r="376" spans="1:14" ht="11.25" hidden="1" customHeight="1">
      <c r="A376" s="398"/>
      <c r="B376" s="398"/>
      <c r="C376" s="398"/>
      <c r="D376" s="398"/>
      <c r="E376" s="398"/>
      <c r="F376" s="398"/>
      <c r="G376" s="398"/>
      <c r="H376" s="398"/>
      <c r="I376" s="398"/>
      <c r="J376" s="398"/>
      <c r="K376" s="398"/>
      <c r="L376" s="398"/>
      <c r="M376" s="398"/>
      <c r="N376" s="398"/>
    </row>
    <row r="377" spans="1:14" ht="11.25" hidden="1" customHeight="1">
      <c r="A377" s="398"/>
      <c r="B377" s="398"/>
      <c r="C377" s="398"/>
      <c r="D377" s="398"/>
      <c r="E377" s="398"/>
      <c r="F377" s="398"/>
      <c r="G377" s="398"/>
      <c r="H377" s="398"/>
      <c r="I377" s="398"/>
      <c r="J377" s="398"/>
      <c r="K377" s="398"/>
      <c r="L377" s="398"/>
      <c r="M377" s="398"/>
      <c r="N377" s="398"/>
    </row>
    <row r="378" spans="1:14" ht="11.25" hidden="1" customHeight="1">
      <c r="A378" s="398"/>
      <c r="B378" s="398"/>
      <c r="C378" s="398"/>
      <c r="D378" s="398"/>
      <c r="E378" s="398"/>
      <c r="F378" s="398"/>
      <c r="G378" s="398"/>
      <c r="H378" s="398"/>
      <c r="I378" s="398"/>
      <c r="J378" s="398"/>
      <c r="K378" s="398"/>
      <c r="L378" s="398"/>
      <c r="M378" s="398"/>
      <c r="N378" s="398"/>
    </row>
    <row r="379" spans="1:14" ht="11.25" hidden="1" customHeight="1">
      <c r="A379" s="398"/>
      <c r="B379" s="398"/>
      <c r="C379" s="398"/>
      <c r="D379" s="398"/>
      <c r="E379" s="398"/>
      <c r="F379" s="398"/>
      <c r="G379" s="398"/>
      <c r="H379" s="398"/>
      <c r="I379" s="398"/>
      <c r="J379" s="398"/>
      <c r="K379" s="398"/>
      <c r="L379" s="398"/>
      <c r="M379" s="398"/>
      <c r="N379" s="398"/>
    </row>
    <row r="380" spans="1:14" ht="11.25" hidden="1" customHeight="1">
      <c r="A380" s="398"/>
      <c r="B380" s="398"/>
      <c r="C380" s="398"/>
      <c r="D380" s="398"/>
      <c r="E380" s="398"/>
      <c r="F380" s="398"/>
      <c r="G380" s="398"/>
      <c r="H380" s="398"/>
      <c r="I380" s="398"/>
      <c r="J380" s="398"/>
      <c r="K380" s="398"/>
      <c r="L380" s="398"/>
      <c r="M380" s="398"/>
      <c r="N380" s="398"/>
    </row>
    <row r="381" spans="1:14" ht="11.25" hidden="1" customHeight="1">
      <c r="A381" s="398"/>
      <c r="B381" s="398"/>
      <c r="C381" s="398"/>
      <c r="D381" s="398"/>
      <c r="E381" s="398"/>
      <c r="F381" s="398"/>
      <c r="G381" s="398"/>
      <c r="H381" s="398"/>
      <c r="I381" s="398"/>
      <c r="J381" s="398"/>
      <c r="K381" s="398"/>
      <c r="L381" s="398"/>
      <c r="M381" s="398"/>
      <c r="N381" s="398"/>
    </row>
    <row r="382" spans="1:14" ht="11.25" hidden="1" customHeight="1">
      <c r="A382" s="398"/>
      <c r="B382" s="398"/>
      <c r="C382" s="398"/>
      <c r="D382" s="398"/>
      <c r="E382" s="398"/>
      <c r="F382" s="398"/>
      <c r="G382" s="398"/>
      <c r="H382" s="398"/>
      <c r="I382" s="398"/>
      <c r="J382" s="398"/>
      <c r="K382" s="398"/>
      <c r="L382" s="398"/>
      <c r="M382" s="398"/>
      <c r="N382" s="398"/>
    </row>
    <row r="383" spans="1:14" ht="11.25" hidden="1" customHeight="1">
      <c r="A383" s="398"/>
      <c r="B383" s="398"/>
      <c r="C383" s="398"/>
      <c r="D383" s="398"/>
      <c r="E383" s="398"/>
      <c r="F383" s="398"/>
      <c r="G383" s="398"/>
      <c r="H383" s="398"/>
      <c r="I383" s="398"/>
      <c r="J383" s="398"/>
      <c r="K383" s="398"/>
      <c r="L383" s="398"/>
      <c r="M383" s="398"/>
      <c r="N383" s="398"/>
    </row>
    <row r="384" spans="1:14" ht="11.25" hidden="1" customHeight="1">
      <c r="A384" s="398"/>
      <c r="B384" s="398"/>
      <c r="C384" s="398"/>
      <c r="D384" s="398"/>
      <c r="E384" s="398"/>
      <c r="F384" s="398"/>
      <c r="G384" s="398"/>
      <c r="H384" s="398"/>
      <c r="I384" s="398"/>
      <c r="J384" s="398"/>
      <c r="K384" s="398"/>
      <c r="L384" s="398"/>
      <c r="M384" s="398"/>
      <c r="N384" s="398"/>
    </row>
    <row r="385" spans="1:14" ht="11.25" hidden="1" customHeight="1">
      <c r="A385" s="398"/>
      <c r="B385" s="398"/>
      <c r="C385" s="398"/>
      <c r="D385" s="398"/>
      <c r="E385" s="398"/>
      <c r="F385" s="398"/>
      <c r="G385" s="398"/>
      <c r="H385" s="398"/>
      <c r="I385" s="398"/>
      <c r="J385" s="398"/>
      <c r="K385" s="398"/>
      <c r="L385" s="398"/>
      <c r="M385" s="398"/>
      <c r="N385" s="398"/>
    </row>
    <row r="386" spans="1:14" ht="11.25" hidden="1" customHeight="1">
      <c r="A386" s="398"/>
      <c r="B386" s="398"/>
      <c r="C386" s="398"/>
      <c r="D386" s="398"/>
      <c r="E386" s="398"/>
      <c r="F386" s="398"/>
      <c r="G386" s="398"/>
      <c r="H386" s="398"/>
      <c r="I386" s="398"/>
      <c r="J386" s="398"/>
      <c r="K386" s="398"/>
      <c r="L386" s="398"/>
      <c r="M386" s="398"/>
      <c r="N386" s="398"/>
    </row>
    <row r="387" spans="1:14" ht="11.25" hidden="1" customHeight="1">
      <c r="A387" s="398"/>
      <c r="B387" s="398"/>
      <c r="C387" s="398"/>
      <c r="D387" s="398"/>
      <c r="E387" s="398"/>
      <c r="F387" s="398"/>
      <c r="G387" s="398"/>
      <c r="H387" s="398"/>
      <c r="I387" s="398"/>
      <c r="J387" s="398"/>
      <c r="K387" s="398"/>
      <c r="L387" s="398"/>
      <c r="M387" s="398"/>
      <c r="N387" s="398"/>
    </row>
    <row r="388" spans="1:14" ht="11.25" hidden="1" customHeight="1">
      <c r="A388" s="398"/>
      <c r="B388" s="398"/>
      <c r="C388" s="398"/>
      <c r="D388" s="398"/>
      <c r="E388" s="398"/>
      <c r="F388" s="398"/>
      <c r="G388" s="398"/>
      <c r="H388" s="398"/>
      <c r="I388" s="398"/>
      <c r="J388" s="398"/>
      <c r="K388" s="398"/>
      <c r="L388" s="398"/>
      <c r="M388" s="398"/>
      <c r="N388" s="398"/>
    </row>
    <row r="389" spans="1:14" ht="11.25" hidden="1" customHeight="1">
      <c r="A389" s="398"/>
      <c r="B389" s="398"/>
      <c r="C389" s="398"/>
      <c r="D389" s="398"/>
      <c r="E389" s="398"/>
      <c r="F389" s="398"/>
      <c r="G389" s="398"/>
      <c r="H389" s="398"/>
      <c r="I389" s="398"/>
      <c r="J389" s="398"/>
      <c r="K389" s="398"/>
      <c r="L389" s="398"/>
      <c r="M389" s="398"/>
      <c r="N389" s="398"/>
    </row>
    <row r="390" spans="1:14" ht="11.25" hidden="1" customHeight="1">
      <c r="A390" s="398"/>
      <c r="B390" s="398"/>
      <c r="C390" s="398"/>
      <c r="D390" s="398"/>
      <c r="E390" s="398"/>
      <c r="F390" s="398"/>
      <c r="G390" s="398"/>
      <c r="H390" s="398"/>
      <c r="I390" s="398"/>
      <c r="J390" s="398"/>
      <c r="K390" s="398"/>
      <c r="L390" s="398"/>
      <c r="M390" s="398"/>
      <c r="N390" s="398"/>
    </row>
    <row r="391" spans="1:14" ht="11.25" hidden="1" customHeight="1">
      <c r="A391" s="398"/>
      <c r="B391" s="398"/>
      <c r="C391" s="398"/>
      <c r="D391" s="398"/>
      <c r="E391" s="398"/>
      <c r="F391" s="398"/>
      <c r="G391" s="398"/>
      <c r="H391" s="398"/>
      <c r="I391" s="398"/>
      <c r="J391" s="398"/>
      <c r="K391" s="398"/>
      <c r="L391" s="398"/>
      <c r="M391" s="398"/>
      <c r="N391" s="398"/>
    </row>
    <row r="392" spans="1:14" ht="11.25" hidden="1" customHeight="1">
      <c r="A392" s="398"/>
      <c r="B392" s="398"/>
      <c r="C392" s="398"/>
      <c r="D392" s="398"/>
      <c r="E392" s="398"/>
      <c r="F392" s="398"/>
      <c r="G392" s="398"/>
      <c r="H392" s="398"/>
      <c r="I392" s="398"/>
      <c r="J392" s="398"/>
      <c r="K392" s="398"/>
      <c r="L392" s="398"/>
      <c r="M392" s="398"/>
      <c r="N392" s="398"/>
    </row>
    <row r="393" spans="1:14" ht="11.25" hidden="1" customHeight="1">
      <c r="A393" s="398"/>
      <c r="B393" s="398"/>
      <c r="C393" s="398"/>
      <c r="D393" s="398"/>
      <c r="E393" s="398"/>
      <c r="F393" s="398"/>
      <c r="G393" s="398"/>
      <c r="H393" s="398"/>
      <c r="I393" s="398"/>
      <c r="J393" s="398"/>
      <c r="K393" s="398"/>
      <c r="L393" s="398"/>
      <c r="M393" s="398"/>
      <c r="N393" s="398"/>
    </row>
    <row r="394" spans="1:14" ht="11.25" hidden="1" customHeight="1">
      <c r="A394" s="398"/>
      <c r="B394" s="398"/>
      <c r="C394" s="398"/>
      <c r="D394" s="398"/>
      <c r="E394" s="398"/>
      <c r="F394" s="398"/>
      <c r="G394" s="398"/>
      <c r="H394" s="398"/>
      <c r="I394" s="398"/>
      <c r="J394" s="398"/>
      <c r="K394" s="398"/>
      <c r="L394" s="398"/>
      <c r="M394" s="398"/>
      <c r="N394" s="398"/>
    </row>
    <row r="395" spans="1:14" ht="11.25" hidden="1" customHeight="1">
      <c r="A395" s="398"/>
      <c r="B395" s="398"/>
      <c r="C395" s="398"/>
      <c r="D395" s="398"/>
      <c r="E395" s="398"/>
      <c r="F395" s="398"/>
      <c r="G395" s="398"/>
      <c r="H395" s="398"/>
      <c r="I395" s="398"/>
      <c r="J395" s="398"/>
      <c r="K395" s="398"/>
      <c r="L395" s="398"/>
      <c r="M395" s="398"/>
      <c r="N395" s="398"/>
    </row>
    <row r="396" spans="1:14" ht="11.25" hidden="1" customHeight="1">
      <c r="A396" s="398"/>
      <c r="B396" s="398"/>
      <c r="C396" s="398"/>
      <c r="D396" s="398"/>
      <c r="E396" s="398"/>
      <c r="F396" s="398"/>
      <c r="G396" s="398"/>
      <c r="H396" s="398"/>
      <c r="I396" s="398"/>
      <c r="J396" s="398"/>
      <c r="K396" s="398"/>
      <c r="L396" s="398"/>
      <c r="M396" s="398"/>
      <c r="N396" s="398"/>
    </row>
    <row r="397" spans="1:14" ht="11.25" hidden="1" customHeight="1">
      <c r="A397" s="398"/>
      <c r="B397" s="398"/>
      <c r="C397" s="398"/>
      <c r="D397" s="398"/>
      <c r="E397" s="398"/>
      <c r="F397" s="398"/>
      <c r="G397" s="398"/>
      <c r="H397" s="398"/>
      <c r="I397" s="398"/>
      <c r="J397" s="398"/>
      <c r="K397" s="398"/>
      <c r="L397" s="398"/>
      <c r="M397" s="398"/>
      <c r="N397" s="398"/>
    </row>
    <row r="398" spans="1:14" ht="11.25" hidden="1" customHeight="1">
      <c r="A398" s="398"/>
      <c r="B398" s="398"/>
      <c r="C398" s="398"/>
      <c r="D398" s="398"/>
      <c r="E398" s="398"/>
      <c r="F398" s="398"/>
      <c r="G398" s="398"/>
      <c r="H398" s="398"/>
      <c r="I398" s="398"/>
      <c r="J398" s="398"/>
      <c r="K398" s="398"/>
      <c r="L398" s="398"/>
      <c r="M398" s="398"/>
      <c r="N398" s="398"/>
    </row>
    <row r="399" spans="1:14" ht="11.25" hidden="1" customHeight="1">
      <c r="A399" s="398"/>
      <c r="B399" s="398"/>
      <c r="C399" s="398"/>
      <c r="D399" s="398"/>
      <c r="E399" s="398"/>
      <c r="F399" s="398"/>
      <c r="G399" s="398"/>
      <c r="H399" s="398"/>
      <c r="I399" s="398"/>
      <c r="J399" s="398"/>
      <c r="K399" s="398"/>
      <c r="L399" s="398"/>
      <c r="M399" s="398"/>
      <c r="N399" s="398"/>
    </row>
    <row r="400" spans="1:14" ht="11.25" hidden="1" customHeight="1">
      <c r="A400" s="398"/>
      <c r="B400" s="398"/>
      <c r="C400" s="398"/>
      <c r="D400" s="398"/>
      <c r="E400" s="398"/>
      <c r="F400" s="398"/>
      <c r="G400" s="398"/>
      <c r="H400" s="398"/>
      <c r="I400" s="398"/>
      <c r="J400" s="398"/>
      <c r="K400" s="398"/>
      <c r="L400" s="398"/>
      <c r="M400" s="398"/>
      <c r="N400" s="398"/>
    </row>
    <row r="401" spans="1:14" ht="11.25" hidden="1" customHeight="1">
      <c r="A401" s="398"/>
      <c r="B401" s="398"/>
      <c r="C401" s="398"/>
      <c r="D401" s="398"/>
      <c r="E401" s="398"/>
      <c r="F401" s="398"/>
      <c r="G401" s="398"/>
      <c r="H401" s="398"/>
      <c r="I401" s="398"/>
      <c r="J401" s="398"/>
      <c r="K401" s="398"/>
      <c r="L401" s="398"/>
      <c r="M401" s="398"/>
      <c r="N401" s="398"/>
    </row>
    <row r="402" spans="1:14" ht="11.25" hidden="1" customHeight="1">
      <c r="A402" s="398"/>
      <c r="B402" s="398"/>
      <c r="C402" s="398"/>
      <c r="D402" s="398"/>
      <c r="E402" s="398"/>
      <c r="F402" s="398"/>
      <c r="G402" s="398"/>
      <c r="H402" s="398"/>
      <c r="I402" s="398"/>
      <c r="J402" s="398"/>
      <c r="K402" s="398"/>
      <c r="L402" s="398"/>
      <c r="M402" s="398"/>
      <c r="N402" s="398"/>
    </row>
    <row r="403" spans="1:14" ht="11.25" hidden="1" customHeight="1">
      <c r="A403" s="398"/>
      <c r="B403" s="398"/>
      <c r="C403" s="398"/>
      <c r="D403" s="398"/>
      <c r="E403" s="398"/>
      <c r="F403" s="398"/>
      <c r="G403" s="398"/>
      <c r="H403" s="398"/>
      <c r="I403" s="398"/>
      <c r="J403" s="398"/>
      <c r="K403" s="398"/>
      <c r="L403" s="398"/>
      <c r="M403" s="398"/>
      <c r="N403" s="398"/>
    </row>
    <row r="404" spans="1:14" ht="11.25" hidden="1" customHeight="1">
      <c r="A404" s="398"/>
      <c r="B404" s="398"/>
      <c r="C404" s="398"/>
      <c r="D404" s="398"/>
      <c r="E404" s="398"/>
      <c r="F404" s="398"/>
      <c r="G404" s="398"/>
      <c r="H404" s="398"/>
      <c r="I404" s="398"/>
      <c r="J404" s="398"/>
      <c r="K404" s="398"/>
      <c r="L404" s="398"/>
      <c r="M404" s="398"/>
      <c r="N404" s="398"/>
    </row>
    <row r="405" spans="1:14" ht="11.25" hidden="1" customHeight="1">
      <c r="A405" s="398"/>
      <c r="B405" s="398"/>
      <c r="C405" s="398"/>
      <c r="D405" s="398"/>
      <c r="E405" s="398"/>
      <c r="F405" s="398"/>
      <c r="G405" s="398"/>
      <c r="H405" s="398"/>
      <c r="I405" s="398"/>
      <c r="J405" s="398"/>
      <c r="K405" s="398"/>
      <c r="L405" s="398"/>
      <c r="M405" s="398"/>
      <c r="N405" s="398"/>
    </row>
    <row r="406" spans="1:14" ht="11.25" hidden="1" customHeight="1">
      <c r="A406" s="398"/>
      <c r="B406" s="398"/>
      <c r="C406" s="398"/>
      <c r="D406" s="398"/>
      <c r="E406" s="398"/>
      <c r="F406" s="398"/>
      <c r="G406" s="398"/>
      <c r="H406" s="398"/>
      <c r="I406" s="398"/>
      <c r="J406" s="398"/>
      <c r="K406" s="398"/>
      <c r="L406" s="398"/>
      <c r="M406" s="398"/>
      <c r="N406" s="398"/>
    </row>
    <row r="407" spans="1:14" ht="11.25" hidden="1" customHeight="1">
      <c r="A407" s="398"/>
      <c r="B407" s="398"/>
      <c r="C407" s="398"/>
      <c r="D407" s="398"/>
      <c r="E407" s="398"/>
      <c r="F407" s="398"/>
      <c r="G407" s="398"/>
      <c r="H407" s="398"/>
      <c r="I407" s="398"/>
      <c r="J407" s="398"/>
      <c r="K407" s="398"/>
      <c r="L407" s="398"/>
      <c r="M407" s="398"/>
      <c r="N407" s="398"/>
    </row>
    <row r="408" spans="1:14" ht="11.25" hidden="1" customHeight="1">
      <c r="A408" s="398"/>
      <c r="B408" s="398"/>
      <c r="C408" s="398"/>
      <c r="D408" s="398"/>
      <c r="E408" s="398"/>
      <c r="F408" s="398"/>
      <c r="G408" s="398"/>
      <c r="H408" s="398"/>
      <c r="I408" s="398"/>
      <c r="J408" s="398"/>
      <c r="K408" s="398"/>
      <c r="L408" s="398"/>
      <c r="M408" s="398"/>
      <c r="N408" s="398"/>
    </row>
    <row r="409" spans="1:14" ht="11.25" hidden="1" customHeight="1">
      <c r="A409" s="398"/>
      <c r="B409" s="398"/>
      <c r="C409" s="398"/>
      <c r="D409" s="398"/>
      <c r="E409" s="398"/>
      <c r="F409" s="398"/>
      <c r="G409" s="398"/>
      <c r="H409" s="398"/>
      <c r="I409" s="398"/>
      <c r="J409" s="398"/>
      <c r="K409" s="398"/>
      <c r="L409" s="398"/>
      <c r="M409" s="398"/>
      <c r="N409" s="398"/>
    </row>
    <row r="410" spans="1:14" ht="11.25" hidden="1" customHeight="1">
      <c r="A410" s="398"/>
      <c r="B410" s="398"/>
      <c r="C410" s="398"/>
      <c r="D410" s="398"/>
      <c r="E410" s="398"/>
      <c r="F410" s="398"/>
      <c r="G410" s="398"/>
      <c r="H410" s="398"/>
      <c r="I410" s="398"/>
      <c r="J410" s="398"/>
      <c r="K410" s="398"/>
      <c r="L410" s="398"/>
      <c r="M410" s="398"/>
      <c r="N410" s="398"/>
    </row>
    <row r="411" spans="1:14" ht="11.25" hidden="1" customHeight="1">
      <c r="A411" s="398"/>
      <c r="B411" s="398"/>
      <c r="C411" s="398"/>
      <c r="D411" s="398"/>
      <c r="E411" s="398"/>
      <c r="F411" s="398"/>
      <c r="G411" s="398"/>
      <c r="H411" s="398"/>
      <c r="I411" s="398"/>
      <c r="J411" s="398"/>
      <c r="K411" s="398"/>
      <c r="L411" s="398"/>
      <c r="M411" s="398"/>
      <c r="N411" s="398"/>
    </row>
    <row r="412" spans="1:14" ht="11.25" hidden="1" customHeight="1">
      <c r="A412" s="398"/>
      <c r="B412" s="398"/>
      <c r="C412" s="398"/>
      <c r="D412" s="398"/>
      <c r="E412" s="398"/>
      <c r="F412" s="398"/>
      <c r="G412" s="398"/>
      <c r="H412" s="398"/>
      <c r="I412" s="398"/>
      <c r="J412" s="398"/>
      <c r="K412" s="398"/>
      <c r="L412" s="398"/>
      <c r="M412" s="398"/>
      <c r="N412" s="398"/>
    </row>
    <row r="413" spans="1:14" ht="11.25" hidden="1" customHeight="1">
      <c r="A413" s="398"/>
      <c r="B413" s="398"/>
      <c r="C413" s="398"/>
      <c r="D413" s="398"/>
      <c r="E413" s="398"/>
      <c r="F413" s="398"/>
      <c r="G413" s="398"/>
      <c r="H413" s="398"/>
      <c r="I413" s="398"/>
      <c r="J413" s="398"/>
      <c r="K413" s="398"/>
      <c r="L413" s="398"/>
      <c r="M413" s="398"/>
      <c r="N413" s="398"/>
    </row>
    <row r="414" spans="1:14" ht="11.25" hidden="1" customHeight="1">
      <c r="A414" s="398"/>
      <c r="B414" s="398"/>
      <c r="C414" s="398"/>
      <c r="D414" s="398"/>
      <c r="E414" s="398"/>
      <c r="F414" s="398"/>
      <c r="G414" s="398"/>
      <c r="H414" s="398"/>
      <c r="I414" s="398"/>
      <c r="J414" s="398"/>
      <c r="K414" s="398"/>
      <c r="L414" s="398"/>
      <c r="M414" s="398"/>
      <c r="N414" s="398"/>
    </row>
    <row r="415" spans="1:14" ht="11.25" hidden="1" customHeight="1">
      <c r="A415" s="398"/>
      <c r="B415" s="398"/>
      <c r="C415" s="398"/>
      <c r="D415" s="398"/>
      <c r="E415" s="398"/>
      <c r="F415" s="398"/>
      <c r="G415" s="398"/>
      <c r="H415" s="398"/>
      <c r="I415" s="398"/>
      <c r="J415" s="398"/>
      <c r="K415" s="398"/>
      <c r="L415" s="398"/>
      <c r="M415" s="398"/>
      <c r="N415" s="398"/>
    </row>
    <row r="416" spans="1:14" ht="11.25" hidden="1" customHeight="1">
      <c r="A416" s="398"/>
      <c r="B416" s="398"/>
      <c r="C416" s="398"/>
      <c r="D416" s="398"/>
      <c r="E416" s="398"/>
      <c r="F416" s="398"/>
      <c r="G416" s="398"/>
      <c r="H416" s="398"/>
      <c r="I416" s="398"/>
      <c r="J416" s="398"/>
      <c r="K416" s="398"/>
      <c r="L416" s="398"/>
      <c r="M416" s="398"/>
      <c r="N416" s="398"/>
    </row>
    <row r="417" spans="1:14" ht="11.25" hidden="1" customHeight="1">
      <c r="A417" s="398"/>
      <c r="B417" s="398"/>
      <c r="C417" s="398"/>
      <c r="D417" s="398"/>
      <c r="E417" s="398"/>
      <c r="F417" s="398"/>
      <c r="G417" s="398"/>
      <c r="H417" s="398"/>
      <c r="I417" s="398"/>
      <c r="J417" s="398"/>
      <c r="K417" s="398"/>
      <c r="L417" s="398"/>
      <c r="M417" s="398"/>
      <c r="N417" s="398"/>
    </row>
    <row r="418" spans="1:14" ht="11.25" hidden="1" customHeight="1">
      <c r="A418" s="398"/>
      <c r="B418" s="398"/>
      <c r="C418" s="398"/>
      <c r="D418" s="398"/>
      <c r="E418" s="398"/>
      <c r="F418" s="398"/>
      <c r="G418" s="398"/>
      <c r="H418" s="398"/>
      <c r="I418" s="398"/>
      <c r="J418" s="398"/>
      <c r="K418" s="398"/>
      <c r="L418" s="398"/>
      <c r="M418" s="398"/>
      <c r="N418" s="398"/>
    </row>
    <row r="419" spans="1:14" ht="11.25" hidden="1" customHeight="1">
      <c r="A419" s="398"/>
      <c r="B419" s="398"/>
      <c r="C419" s="398"/>
      <c r="D419" s="398"/>
      <c r="E419" s="398"/>
      <c r="F419" s="398"/>
      <c r="G419" s="398"/>
      <c r="H419" s="398"/>
      <c r="I419" s="398"/>
      <c r="J419" s="398"/>
      <c r="K419" s="398"/>
      <c r="L419" s="398"/>
      <c r="M419" s="398"/>
      <c r="N419" s="398"/>
    </row>
    <row r="420" spans="1:14" ht="11.25" hidden="1" customHeight="1">
      <c r="A420" s="398"/>
      <c r="B420" s="398"/>
      <c r="C420" s="398"/>
      <c r="D420" s="398"/>
      <c r="E420" s="398"/>
      <c r="F420" s="398"/>
      <c r="G420" s="398"/>
      <c r="H420" s="398"/>
      <c r="I420" s="398"/>
      <c r="J420" s="398"/>
      <c r="K420" s="398"/>
      <c r="L420" s="398"/>
      <c r="M420" s="398"/>
      <c r="N420" s="398"/>
    </row>
    <row r="421" spans="1:14" ht="11.25" hidden="1" customHeight="1">
      <c r="A421" s="398"/>
      <c r="B421" s="398"/>
      <c r="C421" s="398"/>
      <c r="D421" s="398"/>
      <c r="E421" s="398"/>
      <c r="F421" s="398"/>
      <c r="G421" s="398"/>
      <c r="H421" s="398"/>
      <c r="I421" s="398"/>
      <c r="J421" s="398"/>
      <c r="K421" s="398"/>
      <c r="L421" s="398"/>
      <c r="M421" s="398"/>
      <c r="N421" s="398"/>
    </row>
    <row r="422" spans="1:14" ht="11.25" hidden="1" customHeight="1">
      <c r="A422" s="398"/>
      <c r="B422" s="398"/>
      <c r="C422" s="398"/>
      <c r="D422" s="398"/>
      <c r="E422" s="398"/>
      <c r="F422" s="398"/>
      <c r="G422" s="398"/>
      <c r="H422" s="398"/>
      <c r="I422" s="398"/>
      <c r="J422" s="398"/>
      <c r="K422" s="398"/>
      <c r="L422" s="398"/>
      <c r="M422" s="398"/>
      <c r="N422" s="398"/>
    </row>
    <row r="423" spans="1:14" ht="11.25" hidden="1" customHeight="1">
      <c r="A423" s="398"/>
      <c r="B423" s="398"/>
      <c r="C423" s="398"/>
      <c r="D423" s="398"/>
      <c r="E423" s="398"/>
      <c r="F423" s="398"/>
      <c r="G423" s="398"/>
      <c r="H423" s="398"/>
      <c r="I423" s="398"/>
      <c r="J423" s="398"/>
      <c r="K423" s="398"/>
      <c r="L423" s="398"/>
      <c r="M423" s="398"/>
      <c r="N423" s="398"/>
    </row>
    <row r="424" spans="1:14" ht="11.25" hidden="1" customHeight="1">
      <c r="A424" s="398"/>
      <c r="B424" s="398"/>
      <c r="C424" s="398"/>
      <c r="D424" s="398"/>
      <c r="E424" s="398"/>
      <c r="F424" s="398"/>
      <c r="G424" s="398"/>
      <c r="H424" s="398"/>
      <c r="I424" s="398"/>
      <c r="J424" s="398"/>
      <c r="K424" s="398"/>
      <c r="L424" s="398"/>
      <c r="M424" s="398"/>
      <c r="N424" s="398"/>
    </row>
    <row r="425" spans="1:14" ht="11.25" hidden="1" customHeight="1">
      <c r="A425" s="398"/>
      <c r="B425" s="398"/>
      <c r="C425" s="398"/>
      <c r="D425" s="398"/>
      <c r="E425" s="398"/>
      <c r="F425" s="398"/>
      <c r="G425" s="398"/>
      <c r="H425" s="398"/>
      <c r="I425" s="398"/>
      <c r="J425" s="398"/>
      <c r="K425" s="398"/>
      <c r="L425" s="398"/>
      <c r="M425" s="398"/>
      <c r="N425" s="398"/>
    </row>
    <row r="426" spans="1:14" ht="11.25" hidden="1" customHeight="1">
      <c r="A426" s="398"/>
      <c r="B426" s="398"/>
      <c r="C426" s="398"/>
      <c r="D426" s="398"/>
      <c r="E426" s="398"/>
      <c r="F426" s="398"/>
      <c r="G426" s="398"/>
      <c r="H426" s="398"/>
      <c r="I426" s="398"/>
      <c r="J426" s="398"/>
      <c r="K426" s="398"/>
      <c r="L426" s="398"/>
      <c r="M426" s="398"/>
      <c r="N426" s="398"/>
    </row>
    <row r="427" spans="1:14" ht="11.25" hidden="1" customHeight="1">
      <c r="A427" s="398"/>
      <c r="B427" s="398"/>
      <c r="C427" s="398"/>
      <c r="D427" s="398"/>
      <c r="E427" s="398"/>
      <c r="F427" s="398"/>
      <c r="G427" s="398"/>
      <c r="H427" s="398"/>
      <c r="I427" s="398"/>
      <c r="J427" s="398"/>
      <c r="K427" s="398"/>
      <c r="L427" s="398"/>
      <c r="M427" s="398"/>
      <c r="N427" s="398"/>
    </row>
    <row r="428" spans="1:14" ht="11.25" hidden="1" customHeight="1">
      <c r="A428" s="398"/>
      <c r="B428" s="398"/>
      <c r="C428" s="398"/>
      <c r="D428" s="398"/>
      <c r="E428" s="398"/>
      <c r="F428" s="398"/>
      <c r="G428" s="398"/>
      <c r="H428" s="398"/>
      <c r="I428" s="398"/>
      <c r="J428" s="398"/>
      <c r="K428" s="398"/>
      <c r="L428" s="398"/>
      <c r="M428" s="398"/>
      <c r="N428" s="398"/>
    </row>
    <row r="429" spans="1:14" ht="11.25" hidden="1" customHeight="1">
      <c r="A429" s="398"/>
      <c r="B429" s="398"/>
      <c r="C429" s="398"/>
      <c r="D429" s="398"/>
      <c r="E429" s="398"/>
      <c r="F429" s="398"/>
      <c r="G429" s="398"/>
      <c r="H429" s="398"/>
      <c r="I429" s="398"/>
      <c r="J429" s="398"/>
      <c r="K429" s="398"/>
      <c r="L429" s="398"/>
      <c r="M429" s="398"/>
      <c r="N429" s="398"/>
    </row>
    <row r="430" spans="1:14" ht="11.25" hidden="1" customHeight="1">
      <c r="A430" s="398"/>
      <c r="B430" s="398"/>
      <c r="C430" s="398"/>
      <c r="D430" s="398"/>
      <c r="E430" s="398"/>
      <c r="F430" s="398"/>
      <c r="G430" s="398"/>
      <c r="H430" s="398"/>
      <c r="I430" s="398"/>
      <c r="J430" s="398"/>
      <c r="K430" s="398"/>
      <c r="L430" s="398"/>
      <c r="M430" s="398"/>
      <c r="N430" s="398"/>
    </row>
    <row r="431" spans="1:14" ht="11.25" hidden="1" customHeight="1">
      <c r="A431" s="398"/>
      <c r="B431" s="398"/>
      <c r="C431" s="398"/>
      <c r="D431" s="398"/>
      <c r="E431" s="398"/>
      <c r="F431" s="398"/>
      <c r="G431" s="398"/>
      <c r="H431" s="398"/>
      <c r="I431" s="398"/>
      <c r="J431" s="398"/>
      <c r="K431" s="398"/>
      <c r="L431" s="398"/>
      <c r="M431" s="398"/>
      <c r="N431" s="398"/>
    </row>
    <row r="432" spans="1:14" ht="11.25" hidden="1" customHeight="1">
      <c r="A432" s="398"/>
      <c r="B432" s="398"/>
      <c r="C432" s="398"/>
      <c r="D432" s="398"/>
      <c r="E432" s="398"/>
      <c r="F432" s="398"/>
      <c r="G432" s="398"/>
      <c r="H432" s="398"/>
      <c r="I432" s="398"/>
      <c r="J432" s="398"/>
      <c r="K432" s="398"/>
      <c r="L432" s="398"/>
      <c r="M432" s="398"/>
      <c r="N432" s="398"/>
    </row>
    <row r="433" spans="1:14" ht="11.25" hidden="1" customHeight="1">
      <c r="A433" s="398"/>
      <c r="B433" s="398"/>
      <c r="C433" s="398"/>
      <c r="D433" s="398"/>
      <c r="E433" s="398"/>
      <c r="F433" s="398"/>
      <c r="G433" s="398"/>
      <c r="H433" s="398"/>
      <c r="I433" s="398"/>
      <c r="J433" s="398"/>
      <c r="K433" s="398"/>
      <c r="L433" s="398"/>
      <c r="M433" s="398"/>
      <c r="N433" s="398"/>
    </row>
    <row r="434" spans="1:14" ht="11.25" hidden="1" customHeight="1">
      <c r="A434" s="398"/>
      <c r="B434" s="398"/>
      <c r="C434" s="398"/>
      <c r="D434" s="398"/>
      <c r="E434" s="398"/>
      <c r="F434" s="398"/>
      <c r="G434" s="398"/>
      <c r="H434" s="398"/>
      <c r="I434" s="398"/>
      <c r="J434" s="398"/>
      <c r="K434" s="398"/>
      <c r="L434" s="398"/>
      <c r="M434" s="398"/>
      <c r="N434" s="398"/>
    </row>
    <row r="435" spans="1:14" ht="11.25" hidden="1" customHeight="1">
      <c r="A435" s="398"/>
      <c r="B435" s="398"/>
      <c r="C435" s="398"/>
      <c r="D435" s="398"/>
      <c r="E435" s="398"/>
      <c r="F435" s="398"/>
      <c r="G435" s="398"/>
      <c r="H435" s="398"/>
      <c r="I435" s="398"/>
      <c r="J435" s="398"/>
      <c r="K435" s="398"/>
      <c r="L435" s="398"/>
      <c r="M435" s="398"/>
      <c r="N435" s="398"/>
    </row>
    <row r="436" spans="1:14" ht="11.25" hidden="1" customHeight="1">
      <c r="A436" s="398"/>
      <c r="B436" s="398"/>
      <c r="C436" s="398"/>
      <c r="D436" s="398"/>
      <c r="E436" s="398"/>
      <c r="F436" s="398"/>
      <c r="G436" s="398"/>
      <c r="H436" s="398"/>
      <c r="I436" s="398"/>
      <c r="J436" s="398"/>
      <c r="K436" s="398"/>
      <c r="L436" s="398"/>
      <c r="M436" s="398"/>
      <c r="N436" s="398"/>
    </row>
    <row r="437" spans="1:14" ht="11.25" hidden="1" customHeight="1">
      <c r="A437" s="398"/>
      <c r="B437" s="398"/>
      <c r="C437" s="398"/>
      <c r="D437" s="398"/>
      <c r="E437" s="398"/>
      <c r="F437" s="398"/>
      <c r="G437" s="398"/>
      <c r="H437" s="398"/>
      <c r="I437" s="398"/>
      <c r="J437" s="398"/>
      <c r="K437" s="398"/>
      <c r="L437" s="398"/>
      <c r="M437" s="398"/>
      <c r="N437" s="398"/>
    </row>
    <row r="438" spans="1:14" ht="11.25" hidden="1" customHeight="1">
      <c r="A438" s="398"/>
      <c r="B438" s="398"/>
      <c r="C438" s="398"/>
      <c r="D438" s="398"/>
      <c r="E438" s="398"/>
      <c r="F438" s="398"/>
      <c r="G438" s="398"/>
      <c r="H438" s="398"/>
      <c r="I438" s="398"/>
      <c r="J438" s="398"/>
      <c r="K438" s="398"/>
      <c r="L438" s="398"/>
      <c r="M438" s="398"/>
      <c r="N438" s="398"/>
    </row>
    <row r="439" spans="1:14" ht="11.25" hidden="1" customHeight="1">
      <c r="A439" s="398"/>
      <c r="B439" s="398"/>
      <c r="C439" s="398"/>
      <c r="D439" s="398"/>
      <c r="E439" s="398"/>
      <c r="F439" s="398"/>
      <c r="G439" s="398"/>
      <c r="H439" s="398"/>
      <c r="I439" s="398"/>
      <c r="J439" s="398"/>
      <c r="K439" s="398"/>
      <c r="L439" s="398"/>
      <c r="M439" s="398"/>
      <c r="N439" s="398"/>
    </row>
    <row r="440" spans="1:14" ht="11.25" hidden="1" customHeight="1">
      <c r="A440" s="398"/>
      <c r="B440" s="398"/>
      <c r="C440" s="398"/>
      <c r="D440" s="398"/>
      <c r="E440" s="398"/>
      <c r="F440" s="398"/>
      <c r="G440" s="398"/>
      <c r="H440" s="398"/>
      <c r="I440" s="398"/>
      <c r="J440" s="398"/>
      <c r="K440" s="398"/>
      <c r="L440" s="398"/>
      <c r="M440" s="398"/>
      <c r="N440" s="398"/>
    </row>
    <row r="441" spans="1:14" ht="11.25" hidden="1" customHeight="1">
      <c r="A441" s="398"/>
      <c r="B441" s="398"/>
      <c r="C441" s="398"/>
      <c r="D441" s="398"/>
      <c r="E441" s="398"/>
      <c r="F441" s="398"/>
      <c r="G441" s="398"/>
      <c r="H441" s="398"/>
      <c r="I441" s="398"/>
      <c r="J441" s="398"/>
      <c r="K441" s="398"/>
      <c r="L441" s="398"/>
      <c r="M441" s="398"/>
      <c r="N441" s="398"/>
    </row>
    <row r="442" spans="1:14" ht="11.25" hidden="1" customHeight="1">
      <c r="A442" s="398"/>
      <c r="B442" s="398"/>
      <c r="C442" s="398"/>
      <c r="D442" s="398"/>
      <c r="E442" s="398"/>
      <c r="F442" s="398"/>
      <c r="G442" s="398"/>
      <c r="H442" s="398"/>
      <c r="I442" s="398"/>
      <c r="J442" s="398"/>
      <c r="K442" s="398"/>
      <c r="L442" s="398"/>
      <c r="M442" s="398"/>
      <c r="N442" s="398"/>
    </row>
    <row r="443" spans="1:14" ht="11.25" hidden="1" customHeight="1">
      <c r="A443" s="398"/>
      <c r="B443" s="398"/>
      <c r="C443" s="398"/>
      <c r="D443" s="398"/>
      <c r="E443" s="398"/>
      <c r="F443" s="398"/>
      <c r="G443" s="398"/>
      <c r="H443" s="398"/>
      <c r="I443" s="398"/>
      <c r="J443" s="398"/>
      <c r="K443" s="398"/>
      <c r="L443" s="398"/>
      <c r="M443" s="398"/>
      <c r="N443" s="398"/>
    </row>
    <row r="444" spans="1:14" ht="11.25" hidden="1" customHeight="1">
      <c r="A444" s="398"/>
      <c r="B444" s="398"/>
      <c r="C444" s="398"/>
      <c r="D444" s="398"/>
      <c r="E444" s="398"/>
      <c r="F444" s="398"/>
      <c r="G444" s="398"/>
      <c r="H444" s="398"/>
      <c r="I444" s="398"/>
      <c r="J444" s="398"/>
      <c r="K444" s="398"/>
      <c r="L444" s="398"/>
      <c r="M444" s="398"/>
      <c r="N444" s="398"/>
    </row>
    <row r="445" spans="1:14" ht="11.25" hidden="1" customHeight="1">
      <c r="A445" s="398"/>
      <c r="B445" s="398"/>
      <c r="C445" s="398"/>
      <c r="D445" s="398"/>
      <c r="E445" s="398"/>
      <c r="F445" s="398"/>
      <c r="G445" s="398"/>
      <c r="H445" s="398"/>
      <c r="I445" s="398"/>
      <c r="J445" s="398"/>
      <c r="K445" s="398"/>
      <c r="L445" s="398"/>
      <c r="M445" s="398"/>
      <c r="N445" s="398"/>
    </row>
    <row r="446" spans="1:14" ht="11.25" hidden="1" customHeight="1">
      <c r="A446" s="398"/>
      <c r="B446" s="398"/>
      <c r="C446" s="398"/>
      <c r="D446" s="398"/>
      <c r="E446" s="398"/>
      <c r="F446" s="398"/>
      <c r="G446" s="398"/>
      <c r="H446" s="398"/>
      <c r="I446" s="398"/>
      <c r="J446" s="398"/>
      <c r="K446" s="398"/>
      <c r="L446" s="398"/>
      <c r="M446" s="398"/>
      <c r="N446" s="398"/>
    </row>
    <row r="447" spans="1:14" ht="11.25" hidden="1" customHeight="1">
      <c r="A447" s="398"/>
      <c r="B447" s="398"/>
      <c r="C447" s="398"/>
      <c r="D447" s="398"/>
      <c r="E447" s="398"/>
      <c r="F447" s="398"/>
      <c r="G447" s="398"/>
      <c r="H447" s="398"/>
      <c r="I447" s="398"/>
      <c r="J447" s="398"/>
      <c r="K447" s="398"/>
      <c r="L447" s="398"/>
      <c r="M447" s="398"/>
      <c r="N447" s="398"/>
    </row>
    <row r="448" spans="1:14" ht="11.25" hidden="1" customHeight="1">
      <c r="A448" s="398"/>
      <c r="B448" s="398"/>
      <c r="C448" s="398"/>
      <c r="D448" s="398"/>
      <c r="E448" s="398"/>
      <c r="F448" s="398"/>
      <c r="G448" s="398"/>
      <c r="H448" s="398"/>
      <c r="I448" s="398"/>
      <c r="J448" s="398"/>
      <c r="K448" s="398"/>
      <c r="L448" s="398"/>
      <c r="M448" s="398"/>
      <c r="N448" s="398"/>
    </row>
    <row r="449" spans="1:14" ht="11.25" hidden="1" customHeight="1">
      <c r="A449" s="398"/>
      <c r="B449" s="398"/>
      <c r="C449" s="398"/>
      <c r="D449" s="398"/>
      <c r="E449" s="398"/>
      <c r="F449" s="398"/>
      <c r="G449" s="398"/>
      <c r="H449" s="398"/>
      <c r="I449" s="398"/>
      <c r="J449" s="398"/>
      <c r="K449" s="398"/>
      <c r="L449" s="398"/>
      <c r="M449" s="398"/>
      <c r="N449" s="398"/>
    </row>
    <row r="450" spans="1:14" ht="11.25" hidden="1" customHeight="1">
      <c r="A450" s="398"/>
      <c r="B450" s="398"/>
      <c r="C450" s="398"/>
      <c r="D450" s="398"/>
      <c r="E450" s="398"/>
      <c r="F450" s="398"/>
      <c r="G450" s="398"/>
      <c r="H450" s="398"/>
      <c r="I450" s="398"/>
      <c r="J450" s="398"/>
      <c r="K450" s="398"/>
      <c r="L450" s="398"/>
      <c r="M450" s="398"/>
      <c r="N450" s="398"/>
    </row>
    <row r="451" spans="1:14" ht="11.25" hidden="1" customHeight="1">
      <c r="A451" s="398"/>
      <c r="B451" s="398"/>
      <c r="C451" s="398"/>
      <c r="D451" s="398"/>
      <c r="E451" s="398"/>
      <c r="F451" s="398"/>
      <c r="G451" s="398"/>
      <c r="H451" s="398"/>
      <c r="I451" s="398"/>
      <c r="J451" s="398"/>
      <c r="K451" s="398"/>
      <c r="L451" s="398"/>
      <c r="M451" s="398"/>
      <c r="N451" s="398"/>
    </row>
    <row r="452" spans="1:14" ht="11.25" hidden="1" customHeight="1">
      <c r="A452" s="398"/>
      <c r="B452" s="398"/>
      <c r="C452" s="398"/>
      <c r="D452" s="398"/>
      <c r="E452" s="398"/>
      <c r="F452" s="398"/>
      <c r="G452" s="398"/>
      <c r="H452" s="398"/>
      <c r="I452" s="398"/>
      <c r="J452" s="398"/>
      <c r="K452" s="398"/>
      <c r="L452" s="398"/>
      <c r="M452" s="398"/>
      <c r="N452" s="398"/>
    </row>
    <row r="453" spans="1:14" ht="11.25" hidden="1" customHeight="1">
      <c r="A453" s="398"/>
      <c r="B453" s="398"/>
      <c r="C453" s="398"/>
      <c r="D453" s="398"/>
      <c r="E453" s="398"/>
      <c r="F453" s="398"/>
      <c r="G453" s="398"/>
      <c r="H453" s="398"/>
      <c r="I453" s="398"/>
      <c r="J453" s="398"/>
      <c r="K453" s="398"/>
      <c r="L453" s="398"/>
      <c r="M453" s="398"/>
      <c r="N453" s="398"/>
    </row>
    <row r="454" spans="1:14" ht="11.25" hidden="1" customHeight="1">
      <c r="A454" s="398"/>
      <c r="B454" s="398"/>
      <c r="C454" s="398"/>
      <c r="D454" s="398"/>
      <c r="E454" s="398"/>
      <c r="F454" s="398"/>
      <c r="G454" s="398"/>
      <c r="H454" s="398"/>
      <c r="I454" s="398"/>
      <c r="J454" s="398"/>
      <c r="K454" s="398"/>
      <c r="L454" s="398"/>
      <c r="M454" s="398"/>
      <c r="N454" s="398"/>
    </row>
    <row r="455" spans="1:14" ht="11.25" hidden="1" customHeight="1">
      <c r="A455" s="398"/>
      <c r="B455" s="398"/>
      <c r="C455" s="398"/>
      <c r="D455" s="398"/>
      <c r="E455" s="398"/>
      <c r="F455" s="398"/>
      <c r="G455" s="398"/>
      <c r="H455" s="398"/>
      <c r="I455" s="398"/>
      <c r="J455" s="398"/>
      <c r="K455" s="398"/>
      <c r="L455" s="398"/>
      <c r="M455" s="398"/>
      <c r="N455" s="398"/>
    </row>
    <row r="456" spans="1:14" ht="11.25" hidden="1" customHeight="1">
      <c r="A456" s="398"/>
      <c r="B456" s="398"/>
      <c r="C456" s="398"/>
      <c r="D456" s="398"/>
      <c r="E456" s="398"/>
      <c r="F456" s="398"/>
      <c r="G456" s="398"/>
      <c r="H456" s="398"/>
      <c r="I456" s="398"/>
      <c r="J456" s="398"/>
      <c r="K456" s="398"/>
      <c r="L456" s="398"/>
      <c r="M456" s="398"/>
      <c r="N456" s="398"/>
    </row>
    <row r="457" spans="1:14" ht="11.25" hidden="1" customHeight="1">
      <c r="A457" s="398"/>
      <c r="B457" s="398"/>
      <c r="C457" s="398"/>
      <c r="D457" s="398"/>
      <c r="E457" s="398"/>
      <c r="F457" s="398"/>
      <c r="G457" s="398"/>
      <c r="H457" s="398"/>
      <c r="I457" s="398"/>
      <c r="J457" s="398"/>
      <c r="K457" s="398"/>
      <c r="L457" s="398"/>
      <c r="M457" s="398"/>
      <c r="N457" s="398"/>
    </row>
    <row r="458" spans="1:14" ht="11.25" hidden="1" customHeight="1">
      <c r="A458" s="398"/>
      <c r="B458" s="398"/>
      <c r="C458" s="398"/>
      <c r="D458" s="398"/>
      <c r="E458" s="398"/>
      <c r="F458" s="398"/>
      <c r="G458" s="398"/>
      <c r="H458" s="398"/>
      <c r="I458" s="398"/>
      <c r="J458" s="398"/>
      <c r="K458" s="398"/>
      <c r="L458" s="398"/>
      <c r="M458" s="398"/>
      <c r="N458" s="398"/>
    </row>
    <row r="459" spans="1:14" ht="11.25" hidden="1" customHeight="1">
      <c r="A459" s="398"/>
      <c r="B459" s="398"/>
      <c r="C459" s="398"/>
      <c r="D459" s="398"/>
      <c r="E459" s="398"/>
      <c r="F459" s="398"/>
      <c r="G459" s="398"/>
      <c r="H459" s="398"/>
      <c r="I459" s="398"/>
      <c r="J459" s="398"/>
      <c r="K459" s="398"/>
      <c r="L459" s="398"/>
      <c r="M459" s="398"/>
      <c r="N459" s="398"/>
    </row>
    <row r="460" spans="1:14" ht="11.25" hidden="1" customHeight="1">
      <c r="A460" s="398"/>
      <c r="B460" s="398"/>
      <c r="C460" s="398"/>
      <c r="D460" s="398"/>
      <c r="E460" s="398"/>
      <c r="F460" s="398"/>
      <c r="G460" s="398"/>
      <c r="H460" s="398"/>
      <c r="I460" s="398"/>
      <c r="J460" s="398"/>
      <c r="K460" s="398"/>
      <c r="L460" s="398"/>
      <c r="M460" s="398"/>
      <c r="N460" s="398"/>
    </row>
    <row r="461" spans="1:14" ht="11.25" hidden="1" customHeight="1">
      <c r="A461" s="398"/>
      <c r="B461" s="398"/>
      <c r="C461" s="398"/>
      <c r="D461" s="398"/>
      <c r="E461" s="398"/>
      <c r="F461" s="398"/>
      <c r="G461" s="398"/>
      <c r="H461" s="398"/>
      <c r="I461" s="398"/>
      <c r="J461" s="398"/>
      <c r="K461" s="398"/>
      <c r="L461" s="398"/>
      <c r="M461" s="398"/>
      <c r="N461" s="398"/>
    </row>
    <row r="462" spans="1:14" ht="11.25" hidden="1" customHeight="1">
      <c r="A462" s="398"/>
      <c r="B462" s="398"/>
      <c r="C462" s="398"/>
      <c r="D462" s="398"/>
      <c r="E462" s="398"/>
      <c r="F462" s="398"/>
      <c r="G462" s="398"/>
      <c r="H462" s="398"/>
      <c r="I462" s="398"/>
      <c r="J462" s="398"/>
      <c r="K462" s="398"/>
      <c r="L462" s="398"/>
      <c r="M462" s="398"/>
      <c r="N462" s="398"/>
    </row>
    <row r="463" spans="1:14" ht="11.25" hidden="1" customHeight="1">
      <c r="A463" s="398"/>
      <c r="B463" s="398"/>
      <c r="C463" s="398"/>
      <c r="D463" s="398"/>
      <c r="E463" s="398"/>
      <c r="F463" s="398"/>
      <c r="G463" s="398"/>
      <c r="H463" s="398"/>
      <c r="I463" s="398"/>
      <c r="J463" s="398"/>
      <c r="K463" s="398"/>
      <c r="L463" s="398"/>
      <c r="M463" s="398"/>
      <c r="N463" s="398"/>
    </row>
    <row r="464" spans="1:14" ht="11.25" hidden="1" customHeight="1">
      <c r="A464" s="398"/>
      <c r="B464" s="398"/>
      <c r="C464" s="398"/>
      <c r="D464" s="398"/>
      <c r="E464" s="398"/>
      <c r="F464" s="398"/>
      <c r="G464" s="398"/>
      <c r="H464" s="398"/>
      <c r="I464" s="398"/>
      <c r="J464" s="398"/>
      <c r="K464" s="398"/>
      <c r="L464" s="398"/>
      <c r="M464" s="398"/>
      <c r="N464" s="398"/>
    </row>
    <row r="465" spans="1:14" ht="11.25" hidden="1" customHeight="1">
      <c r="A465" s="398"/>
      <c r="B465" s="398"/>
      <c r="C465" s="398"/>
      <c r="D465" s="398"/>
      <c r="E465" s="398"/>
      <c r="F465" s="398"/>
      <c r="G465" s="398"/>
      <c r="H465" s="398"/>
      <c r="I465" s="398"/>
      <c r="J465" s="398"/>
      <c r="K465" s="398"/>
      <c r="L465" s="398"/>
      <c r="M465" s="398"/>
      <c r="N465" s="398"/>
    </row>
    <row r="466" spans="1:14" ht="11.25" hidden="1" customHeight="1">
      <c r="A466" s="398"/>
      <c r="B466" s="398"/>
      <c r="C466" s="398"/>
      <c r="D466" s="398"/>
      <c r="E466" s="398"/>
      <c r="F466" s="398"/>
      <c r="G466" s="398"/>
      <c r="H466" s="398"/>
      <c r="I466" s="398"/>
      <c r="J466" s="398"/>
      <c r="K466" s="398"/>
      <c r="L466" s="398"/>
      <c r="M466" s="398"/>
      <c r="N466" s="398"/>
    </row>
    <row r="467" spans="1:14" ht="11.25" hidden="1" customHeight="1">
      <c r="A467" s="398"/>
      <c r="B467" s="398"/>
      <c r="C467" s="398"/>
      <c r="D467" s="398"/>
      <c r="E467" s="398"/>
      <c r="F467" s="398"/>
      <c r="G467" s="398"/>
      <c r="H467" s="398"/>
      <c r="I467" s="398"/>
      <c r="J467" s="398"/>
      <c r="K467" s="398"/>
      <c r="L467" s="398"/>
      <c r="M467" s="398"/>
      <c r="N467" s="398"/>
    </row>
    <row r="468" spans="1:14" ht="11.25" hidden="1" customHeight="1">
      <c r="A468" s="398"/>
      <c r="B468" s="398"/>
      <c r="C468" s="398"/>
      <c r="D468" s="398"/>
      <c r="E468" s="398"/>
      <c r="F468" s="398"/>
      <c r="G468" s="398"/>
      <c r="H468" s="398"/>
      <c r="I468" s="398"/>
      <c r="J468" s="398"/>
      <c r="K468" s="398"/>
      <c r="L468" s="398"/>
      <c r="M468" s="398"/>
      <c r="N468" s="398"/>
    </row>
    <row r="469" spans="1:14" ht="11.25" hidden="1" customHeight="1">
      <c r="A469" s="398"/>
      <c r="B469" s="398"/>
      <c r="C469" s="398"/>
      <c r="D469" s="398"/>
      <c r="E469" s="398"/>
      <c r="F469" s="398"/>
      <c r="G469" s="398"/>
      <c r="H469" s="398"/>
      <c r="I469" s="398"/>
      <c r="J469" s="398"/>
      <c r="K469" s="398"/>
      <c r="L469" s="398"/>
      <c r="M469" s="398"/>
      <c r="N469" s="398"/>
    </row>
    <row r="470" spans="1:14" ht="11.25" hidden="1" customHeight="1">
      <c r="A470" s="398"/>
      <c r="B470" s="398"/>
      <c r="C470" s="398"/>
      <c r="D470" s="398"/>
      <c r="E470" s="398"/>
      <c r="F470" s="398"/>
      <c r="G470" s="398"/>
      <c r="H470" s="398"/>
      <c r="I470" s="398"/>
      <c r="J470" s="398"/>
      <c r="K470" s="398"/>
      <c r="L470" s="398"/>
      <c r="M470" s="398"/>
      <c r="N470" s="398"/>
    </row>
    <row r="471" spans="1:14" ht="11.25" hidden="1" customHeight="1">
      <c r="A471" s="398"/>
      <c r="B471" s="398"/>
      <c r="C471" s="398"/>
      <c r="D471" s="398"/>
      <c r="E471" s="398"/>
      <c r="F471" s="398"/>
      <c r="G471" s="398"/>
      <c r="H471" s="398"/>
      <c r="I471" s="398"/>
      <c r="J471" s="398"/>
      <c r="K471" s="398"/>
      <c r="L471" s="398"/>
      <c r="M471" s="398"/>
      <c r="N471" s="398"/>
    </row>
    <row r="472" spans="1:14" ht="11.25" hidden="1" customHeight="1">
      <c r="A472" s="398"/>
      <c r="B472" s="398"/>
      <c r="C472" s="398"/>
      <c r="D472" s="398"/>
      <c r="E472" s="398"/>
      <c r="F472" s="398"/>
      <c r="G472" s="398"/>
      <c r="H472" s="398"/>
      <c r="I472" s="398"/>
      <c r="J472" s="398"/>
      <c r="K472" s="398"/>
      <c r="L472" s="398"/>
      <c r="M472" s="398"/>
      <c r="N472" s="398"/>
    </row>
    <row r="473" spans="1:14" ht="11.25" hidden="1" customHeight="1">
      <c r="A473" s="398"/>
      <c r="B473" s="398"/>
      <c r="C473" s="398"/>
      <c r="D473" s="398"/>
      <c r="E473" s="398"/>
      <c r="F473" s="398"/>
      <c r="G473" s="398"/>
      <c r="H473" s="398"/>
      <c r="I473" s="398"/>
      <c r="J473" s="398"/>
      <c r="K473" s="398"/>
      <c r="L473" s="398"/>
      <c r="M473" s="398"/>
      <c r="N473" s="398"/>
    </row>
    <row r="474" spans="1:14" ht="11.25" hidden="1" customHeight="1">
      <c r="A474" s="398"/>
      <c r="B474" s="398"/>
      <c r="C474" s="398"/>
      <c r="D474" s="398"/>
      <c r="E474" s="398"/>
      <c r="F474" s="398"/>
      <c r="G474" s="398"/>
      <c r="H474" s="398"/>
      <c r="I474" s="398"/>
      <c r="J474" s="398"/>
      <c r="K474" s="398"/>
      <c r="L474" s="398"/>
      <c r="M474" s="398"/>
      <c r="N474" s="398"/>
    </row>
    <row r="475" spans="1:14" ht="11.25" hidden="1" customHeight="1">
      <c r="A475" s="398"/>
      <c r="B475" s="398"/>
      <c r="C475" s="398"/>
      <c r="D475" s="398"/>
      <c r="E475" s="398"/>
      <c r="F475" s="398"/>
      <c r="G475" s="398"/>
      <c r="H475" s="398"/>
      <c r="I475" s="398"/>
      <c r="J475" s="398"/>
      <c r="K475" s="398"/>
      <c r="L475" s="398"/>
      <c r="M475" s="398"/>
      <c r="N475" s="398"/>
    </row>
    <row r="476" spans="1:14" ht="11.25" hidden="1" customHeight="1">
      <c r="A476" s="398"/>
      <c r="B476" s="398"/>
      <c r="C476" s="398"/>
      <c r="D476" s="398"/>
      <c r="E476" s="398"/>
      <c r="F476" s="398"/>
      <c r="G476" s="398"/>
      <c r="H476" s="398"/>
      <c r="I476" s="398"/>
      <c r="J476" s="398"/>
      <c r="K476" s="398"/>
      <c r="L476" s="398"/>
      <c r="M476" s="398"/>
      <c r="N476" s="398"/>
    </row>
    <row r="477" spans="1:14" ht="11.25" hidden="1" customHeight="1">
      <c r="A477" s="399"/>
      <c r="B477" s="399"/>
      <c r="C477" s="399"/>
      <c r="D477" s="399"/>
      <c r="E477" s="399"/>
      <c r="F477" s="399"/>
      <c r="G477" s="399"/>
      <c r="H477" s="399"/>
      <c r="I477" s="399"/>
      <c r="J477" s="399"/>
      <c r="K477" s="399"/>
      <c r="L477" s="399"/>
      <c r="M477" s="399"/>
      <c r="N477" s="400"/>
    </row>
    <row r="478" spans="1:14" ht="11.25" hidden="1" customHeight="1">
      <c r="A478" s="399"/>
      <c r="B478" s="399"/>
      <c r="C478" s="399"/>
      <c r="D478" s="399"/>
      <c r="E478" s="399"/>
      <c r="F478" s="399"/>
      <c r="G478" s="399"/>
      <c r="H478" s="399"/>
      <c r="I478" s="399"/>
      <c r="J478" s="399"/>
      <c r="K478" s="399"/>
      <c r="L478" s="399"/>
      <c r="M478" s="399"/>
      <c r="N478" s="400"/>
    </row>
    <row r="479" spans="1:14" ht="11.25" hidden="1" customHeight="1">
      <c r="A479" s="399"/>
      <c r="B479" s="399"/>
      <c r="C479" s="399"/>
      <c r="D479" s="399"/>
      <c r="E479" s="399"/>
      <c r="F479" s="399"/>
      <c r="G479" s="399"/>
      <c r="H479" s="399"/>
      <c r="I479" s="399"/>
      <c r="J479" s="399"/>
      <c r="K479" s="399"/>
      <c r="L479" s="399"/>
      <c r="M479" s="399"/>
      <c r="N479" s="400"/>
    </row>
    <row r="480" spans="1:14" ht="11.25" hidden="1" customHeight="1">
      <c r="A480" s="399"/>
      <c r="B480" s="399"/>
      <c r="C480" s="399"/>
      <c r="D480" s="399"/>
      <c r="E480" s="399"/>
      <c r="F480" s="399"/>
      <c r="G480" s="399"/>
      <c r="H480" s="399"/>
      <c r="I480" s="399"/>
      <c r="J480" s="399"/>
      <c r="K480" s="399"/>
      <c r="L480" s="399"/>
      <c r="M480" s="399"/>
      <c r="N480" s="400"/>
    </row>
    <row r="481" spans="1:14" ht="11.25" hidden="1" customHeight="1">
      <c r="A481" s="399"/>
      <c r="B481" s="399"/>
      <c r="C481" s="399"/>
      <c r="D481" s="399"/>
      <c r="E481" s="399"/>
      <c r="F481" s="399"/>
      <c r="G481" s="399"/>
      <c r="H481" s="399"/>
      <c r="I481" s="399"/>
      <c r="J481" s="399"/>
      <c r="K481" s="399"/>
      <c r="L481" s="399"/>
      <c r="M481" s="399"/>
      <c r="N481" s="400"/>
    </row>
    <row r="482" spans="1:14" ht="11.25" hidden="1" customHeight="1">
      <c r="A482" s="399"/>
      <c r="B482" s="399"/>
      <c r="C482" s="399"/>
      <c r="D482" s="399"/>
      <c r="E482" s="399"/>
      <c r="F482" s="399"/>
      <c r="G482" s="399"/>
      <c r="H482" s="399"/>
      <c r="I482" s="399"/>
      <c r="J482" s="399"/>
      <c r="K482" s="399"/>
      <c r="L482" s="399"/>
      <c r="M482" s="399"/>
      <c r="N482" s="400"/>
    </row>
    <row r="483" spans="1:14" ht="11.25" hidden="1" customHeight="1">
      <c r="A483" s="399"/>
      <c r="B483" s="399"/>
      <c r="C483" s="399"/>
      <c r="D483" s="399"/>
      <c r="E483" s="399"/>
      <c r="F483" s="399"/>
      <c r="G483" s="399"/>
      <c r="H483" s="399"/>
      <c r="I483" s="399"/>
      <c r="J483" s="399"/>
      <c r="K483" s="399"/>
      <c r="L483" s="399"/>
      <c r="M483" s="399"/>
      <c r="N483" s="400"/>
    </row>
    <row r="484" spans="1:14" ht="11.25" hidden="1" customHeight="1">
      <c r="A484" s="399"/>
      <c r="B484" s="399"/>
      <c r="C484" s="399"/>
      <c r="D484" s="399"/>
      <c r="E484" s="399"/>
      <c r="F484" s="399"/>
      <c r="G484" s="399"/>
      <c r="H484" s="399"/>
      <c r="I484" s="399"/>
      <c r="J484" s="399"/>
      <c r="K484" s="399"/>
      <c r="L484" s="399"/>
      <c r="M484" s="399"/>
      <c r="N484" s="400"/>
    </row>
    <row r="485" spans="1:14" ht="11.25" hidden="1" customHeight="1">
      <c r="A485" s="399"/>
      <c r="B485" s="399"/>
      <c r="C485" s="399"/>
      <c r="D485" s="399"/>
      <c r="E485" s="399"/>
      <c r="F485" s="399"/>
      <c r="G485" s="399"/>
      <c r="H485" s="399"/>
      <c r="I485" s="399"/>
      <c r="J485" s="399"/>
      <c r="K485" s="399"/>
      <c r="L485" s="399"/>
      <c r="M485" s="399"/>
      <c r="N485" s="400"/>
    </row>
    <row r="486" spans="1:14" ht="11.25" hidden="1" customHeight="1">
      <c r="A486" s="399"/>
      <c r="B486" s="399"/>
      <c r="C486" s="399"/>
      <c r="D486" s="399"/>
      <c r="E486" s="399"/>
      <c r="F486" s="399"/>
      <c r="G486" s="399"/>
      <c r="H486" s="399"/>
      <c r="I486" s="399"/>
      <c r="J486" s="399"/>
      <c r="K486" s="399"/>
      <c r="L486" s="399"/>
      <c r="M486" s="399"/>
      <c r="N486" s="400"/>
    </row>
    <row r="487" spans="1:14" ht="11.25" hidden="1" customHeight="1">
      <c r="A487" s="399"/>
      <c r="B487" s="399"/>
      <c r="C487" s="399"/>
      <c r="D487" s="399"/>
      <c r="E487" s="399"/>
      <c r="F487" s="399"/>
      <c r="G487" s="399"/>
      <c r="H487" s="399"/>
      <c r="I487" s="399"/>
      <c r="J487" s="399"/>
      <c r="K487" s="399"/>
      <c r="L487" s="399"/>
      <c r="M487" s="399"/>
      <c r="N487" s="400"/>
    </row>
    <row r="488" spans="1:14" ht="11.25" hidden="1" customHeight="1">
      <c r="A488" s="399"/>
      <c r="B488" s="399"/>
      <c r="C488" s="399"/>
      <c r="D488" s="399"/>
      <c r="E488" s="399"/>
      <c r="F488" s="399"/>
      <c r="G488" s="399"/>
      <c r="H488" s="399"/>
      <c r="I488" s="399"/>
      <c r="J488" s="399"/>
      <c r="K488" s="399"/>
      <c r="L488" s="399"/>
      <c r="M488" s="399"/>
      <c r="N488" s="400"/>
    </row>
    <row r="489" spans="1:14" ht="11.25" hidden="1" customHeight="1">
      <c r="A489" s="399"/>
      <c r="B489" s="399"/>
      <c r="C489" s="399"/>
      <c r="D489" s="399"/>
      <c r="E489" s="399"/>
      <c r="F489" s="399"/>
      <c r="G489" s="399"/>
      <c r="H489" s="399"/>
      <c r="I489" s="399"/>
      <c r="J489" s="399"/>
      <c r="K489" s="399"/>
      <c r="L489" s="399"/>
      <c r="M489" s="399"/>
      <c r="N489" s="400"/>
    </row>
    <row r="490" spans="1:14" ht="11.25" hidden="1" customHeight="1">
      <c r="A490" s="399"/>
      <c r="B490" s="399"/>
      <c r="C490" s="399"/>
      <c r="D490" s="399"/>
      <c r="E490" s="399"/>
      <c r="F490" s="399"/>
      <c r="G490" s="399"/>
      <c r="H490" s="399"/>
      <c r="I490" s="399"/>
      <c r="J490" s="399"/>
      <c r="K490" s="399"/>
      <c r="L490" s="399"/>
      <c r="M490" s="399"/>
      <c r="N490" s="400"/>
    </row>
    <row r="491" spans="1:14" ht="11.25" hidden="1" customHeight="1">
      <c r="A491" s="399"/>
      <c r="B491" s="399"/>
      <c r="C491" s="399"/>
      <c r="D491" s="399"/>
      <c r="E491" s="399"/>
      <c r="F491" s="399"/>
      <c r="G491" s="399"/>
      <c r="H491" s="399"/>
      <c r="I491" s="399"/>
      <c r="J491" s="399"/>
      <c r="K491" s="399"/>
      <c r="L491" s="399"/>
      <c r="M491" s="399"/>
      <c r="N491" s="400"/>
    </row>
    <row r="492" spans="1:14" ht="11.25" hidden="1" customHeight="1">
      <c r="A492" s="399"/>
      <c r="B492" s="399"/>
      <c r="C492" s="399"/>
      <c r="D492" s="399"/>
      <c r="E492" s="399"/>
      <c r="F492" s="399"/>
      <c r="G492" s="399"/>
      <c r="H492" s="399"/>
      <c r="I492" s="399"/>
      <c r="J492" s="399"/>
      <c r="K492" s="399"/>
      <c r="L492" s="399"/>
      <c r="M492" s="399"/>
      <c r="N492" s="400"/>
    </row>
    <row r="493" spans="1:14" ht="11.25" hidden="1" customHeight="1">
      <c r="A493" s="399"/>
      <c r="B493" s="399"/>
      <c r="C493" s="399"/>
      <c r="D493" s="399"/>
      <c r="E493" s="399"/>
      <c r="F493" s="399"/>
      <c r="G493" s="399"/>
      <c r="H493" s="399"/>
      <c r="I493" s="399"/>
      <c r="J493" s="399"/>
      <c r="K493" s="399"/>
      <c r="L493" s="399"/>
      <c r="M493" s="399"/>
      <c r="N493" s="400"/>
    </row>
    <row r="494" spans="1:14" ht="11.25" hidden="1" customHeight="1">
      <c r="A494" s="399"/>
      <c r="B494" s="399"/>
      <c r="C494" s="399"/>
      <c r="D494" s="399"/>
      <c r="E494" s="399"/>
      <c r="F494" s="399"/>
      <c r="G494" s="399"/>
      <c r="H494" s="399"/>
      <c r="I494" s="399"/>
      <c r="J494" s="399"/>
      <c r="K494" s="399"/>
      <c r="L494" s="399"/>
      <c r="M494" s="399"/>
      <c r="N494" s="400"/>
    </row>
    <row r="495" spans="1:14" ht="11.25" hidden="1" customHeight="1">
      <c r="A495" s="399"/>
      <c r="B495" s="399"/>
      <c r="C495" s="399"/>
      <c r="D495" s="399"/>
      <c r="E495" s="399"/>
      <c r="F495" s="399"/>
      <c r="G495" s="399"/>
      <c r="H495" s="399"/>
      <c r="I495" s="399"/>
      <c r="J495" s="399"/>
      <c r="K495" s="399"/>
      <c r="L495" s="399"/>
      <c r="M495" s="399"/>
      <c r="N495" s="400"/>
    </row>
    <row r="496" spans="1:14" ht="11.25" hidden="1" customHeight="1">
      <c r="A496" s="399"/>
      <c r="B496" s="399"/>
      <c r="C496" s="399"/>
      <c r="D496" s="399"/>
      <c r="E496" s="399"/>
      <c r="F496" s="399"/>
      <c r="G496" s="399"/>
      <c r="H496" s="399"/>
      <c r="I496" s="399"/>
      <c r="J496" s="399"/>
      <c r="K496" s="399"/>
      <c r="L496" s="399"/>
      <c r="M496" s="399"/>
      <c r="N496" s="400"/>
    </row>
    <row r="497" spans="1:56" ht="11.25" hidden="1" customHeight="1">
      <c r="A497" s="399"/>
      <c r="B497" s="399"/>
      <c r="C497" s="399"/>
      <c r="D497" s="399"/>
      <c r="E497" s="399"/>
      <c r="F497" s="399"/>
      <c r="G497" s="399"/>
      <c r="H497" s="399"/>
      <c r="I497" s="399"/>
      <c r="J497" s="399"/>
      <c r="K497" s="399"/>
      <c r="L497" s="399"/>
      <c r="M497" s="399"/>
      <c r="N497" s="400"/>
    </row>
    <row r="498" spans="1:56" ht="11.25" hidden="1" customHeight="1">
      <c r="A498" s="399"/>
      <c r="B498" s="399"/>
      <c r="C498" s="399"/>
      <c r="D498" s="399"/>
      <c r="E498" s="399"/>
      <c r="F498" s="399"/>
      <c r="G498" s="399"/>
      <c r="H498" s="399"/>
      <c r="I498" s="399"/>
      <c r="J498" s="399"/>
      <c r="K498" s="399"/>
      <c r="L498" s="399"/>
      <c r="M498" s="399"/>
      <c r="N498" s="400"/>
    </row>
    <row r="499" spans="1:56" ht="11.25" hidden="1" customHeight="1">
      <c r="A499" s="399"/>
      <c r="B499" s="399"/>
      <c r="C499" s="399"/>
      <c r="D499" s="399"/>
      <c r="E499" s="399"/>
      <c r="F499" s="399"/>
      <c r="G499" s="399"/>
      <c r="H499" s="399"/>
      <c r="I499" s="399"/>
      <c r="J499" s="399"/>
      <c r="K499" s="399"/>
      <c r="L499" s="399"/>
      <c r="M499" s="399"/>
      <c r="N499" s="400"/>
    </row>
    <row r="500" spans="1:56" ht="11.25" hidden="1" customHeight="1">
      <c r="A500" s="399"/>
      <c r="B500" s="399"/>
      <c r="C500" s="399"/>
      <c r="D500" s="399"/>
      <c r="E500" s="399"/>
      <c r="F500" s="399"/>
      <c r="G500" s="399"/>
      <c r="H500" s="399"/>
      <c r="I500" s="399"/>
      <c r="J500" s="399"/>
      <c r="K500" s="399"/>
      <c r="L500" s="399"/>
      <c r="M500" s="399"/>
      <c r="N500" s="400"/>
    </row>
    <row r="501" spans="1:56" ht="11.25" hidden="1" customHeight="1">
      <c r="A501" s="399"/>
      <c r="B501" s="399"/>
      <c r="C501" s="399"/>
      <c r="D501" s="399"/>
      <c r="E501" s="399"/>
      <c r="F501" s="399"/>
      <c r="G501" s="399"/>
      <c r="H501" s="399"/>
      <c r="I501" s="399"/>
      <c r="J501" s="399"/>
      <c r="K501" s="399"/>
      <c r="L501" s="399"/>
      <c r="M501" s="399"/>
      <c r="N501" s="400"/>
    </row>
    <row r="502" spans="1:56" ht="11.25" hidden="1" customHeight="1">
      <c r="A502" s="399"/>
      <c r="B502" s="399"/>
      <c r="C502" s="399"/>
      <c r="D502" s="399"/>
      <c r="E502" s="399"/>
      <c r="F502" s="399"/>
      <c r="G502" s="399"/>
      <c r="H502" s="399"/>
      <c r="I502" s="399"/>
      <c r="J502" s="399"/>
      <c r="K502" s="399"/>
      <c r="L502" s="399"/>
      <c r="M502" s="399"/>
      <c r="N502" s="400"/>
    </row>
    <row r="503" spans="1:56" ht="11.25" hidden="1" customHeight="1">
      <c r="A503" s="399"/>
      <c r="B503" s="399"/>
      <c r="C503" s="399"/>
      <c r="D503" s="399"/>
      <c r="E503" s="399"/>
      <c r="F503" s="399"/>
      <c r="G503" s="399"/>
      <c r="H503" s="399"/>
      <c r="I503" s="399"/>
      <c r="J503" s="399"/>
      <c r="K503" s="399"/>
      <c r="L503" s="399"/>
      <c r="M503" s="399"/>
      <c r="N503" s="400"/>
    </row>
    <row r="504" spans="1:56" ht="11.25" hidden="1" customHeight="1">
      <c r="A504" s="399"/>
      <c r="B504" s="399"/>
      <c r="C504" s="399"/>
      <c r="D504" s="399"/>
      <c r="E504" s="399"/>
      <c r="F504" s="399"/>
      <c r="G504" s="399"/>
      <c r="H504" s="399"/>
      <c r="I504" s="399"/>
      <c r="J504" s="399"/>
      <c r="K504" s="399"/>
      <c r="L504" s="399"/>
      <c r="M504" s="399"/>
      <c r="N504" s="400"/>
    </row>
    <row r="505" spans="1:56" ht="11.25" hidden="1" customHeight="1">
      <c r="A505" s="399"/>
      <c r="B505" s="399"/>
      <c r="C505" s="399"/>
      <c r="D505" s="399"/>
      <c r="E505" s="399"/>
      <c r="F505" s="399"/>
      <c r="G505" s="399"/>
      <c r="H505" s="399"/>
      <c r="I505" s="399"/>
      <c r="J505" s="399"/>
      <c r="K505" s="399"/>
      <c r="L505" s="399"/>
      <c r="M505" s="399"/>
      <c r="N505" s="400"/>
    </row>
    <row r="506" spans="1:56" ht="15" hidden="1" customHeight="1">
      <c r="A506" s="399"/>
      <c r="B506" s="399"/>
      <c r="C506" s="399"/>
      <c r="D506" s="399"/>
      <c r="E506" s="399"/>
      <c r="F506" s="399"/>
      <c r="G506" s="399"/>
      <c r="H506" s="399"/>
      <c r="I506" s="399"/>
      <c r="J506" s="399"/>
      <c r="K506" s="399"/>
      <c r="L506" s="399"/>
      <c r="M506" s="399"/>
      <c r="N506" s="400"/>
    </row>
    <row r="507" spans="1:56" ht="12.75" hidden="1" customHeight="1">
      <c r="A507" s="401" t="s">
        <v>233</v>
      </c>
      <c r="B507" s="401" t="s">
        <v>233</v>
      </c>
      <c r="C507" s="401" t="s">
        <v>233</v>
      </c>
      <c r="D507" s="401" t="s">
        <v>233</v>
      </c>
      <c r="E507" s="401"/>
      <c r="F507" s="401" t="s">
        <v>233</v>
      </c>
      <c r="G507" s="401" t="s">
        <v>233</v>
      </c>
      <c r="H507" s="401" t="s">
        <v>233</v>
      </c>
      <c r="I507" s="401" t="s">
        <v>233</v>
      </c>
      <c r="J507" s="401" t="s">
        <v>233</v>
      </c>
      <c r="K507" s="401" t="s">
        <v>233</v>
      </c>
      <c r="L507" s="401" t="s">
        <v>233</v>
      </c>
      <c r="M507" s="401" t="s">
        <v>233</v>
      </c>
      <c r="N507" s="356" t="s">
        <v>233</v>
      </c>
      <c r="BB507" s="125" t="s">
        <v>233</v>
      </c>
      <c r="BC507" s="125" t="s">
        <v>233</v>
      </c>
      <c r="BD507" s="125" t="s">
        <v>233</v>
      </c>
    </row>
  </sheetData>
  <sheetProtection password="F209" sheet="1" objects="1" scenarios="1"/>
  <mergeCells count="267">
    <mergeCell ref="A104:B104"/>
    <mergeCell ref="C104:D104"/>
    <mergeCell ref="G104:H104"/>
    <mergeCell ref="A108:B108"/>
    <mergeCell ref="A109:B109"/>
    <mergeCell ref="A110:B110"/>
    <mergeCell ref="A111:B111"/>
    <mergeCell ref="A112:B112"/>
    <mergeCell ref="K105:L105"/>
    <mergeCell ref="K106:L106"/>
    <mergeCell ref="L1:N2"/>
    <mergeCell ref="H1:K2"/>
    <mergeCell ref="H12:J12"/>
    <mergeCell ref="A4:N4"/>
    <mergeCell ref="A5:N5"/>
    <mergeCell ref="F12:G12"/>
    <mergeCell ref="A12:B12"/>
    <mergeCell ref="K12:N12"/>
    <mergeCell ref="M3:N3"/>
    <mergeCell ref="K3:L3"/>
    <mergeCell ref="B3:J3"/>
    <mergeCell ref="A8:N8"/>
    <mergeCell ref="A9:N9"/>
    <mergeCell ref="A6:N6"/>
    <mergeCell ref="A7:N7"/>
    <mergeCell ref="C12:E12"/>
    <mergeCell ref="A10:E10"/>
    <mergeCell ref="F10:G10"/>
    <mergeCell ref="A11:E11"/>
    <mergeCell ref="F11:G11"/>
    <mergeCell ref="A2:E2"/>
    <mergeCell ref="F2:G2"/>
    <mergeCell ref="R134:AD134"/>
    <mergeCell ref="A93:N93"/>
    <mergeCell ref="D63:K65"/>
    <mergeCell ref="K58:L58"/>
    <mergeCell ref="K59:L59"/>
    <mergeCell ref="K60:L60"/>
    <mergeCell ref="E57:I58"/>
    <mergeCell ref="A58:D58"/>
    <mergeCell ref="D82:F82"/>
    <mergeCell ref="M57:N57"/>
    <mergeCell ref="A61:C61"/>
    <mergeCell ref="M58:N58"/>
    <mergeCell ref="A94:B94"/>
    <mergeCell ref="D83:F83"/>
    <mergeCell ref="A81:N81"/>
    <mergeCell ref="I104:J104"/>
    <mergeCell ref="K104:L104"/>
    <mergeCell ref="M104:N104"/>
    <mergeCell ref="A118:B118"/>
    <mergeCell ref="C118:D118"/>
    <mergeCell ref="G118:H118"/>
    <mergeCell ref="I118:J118"/>
    <mergeCell ref="K118:L118"/>
    <mergeCell ref="M118:N118"/>
    <mergeCell ref="AK57:AL57"/>
    <mergeCell ref="A14:N14"/>
    <mergeCell ref="L27:M27"/>
    <mergeCell ref="C35:D35"/>
    <mergeCell ref="H15:N15"/>
    <mergeCell ref="A15:G15"/>
    <mergeCell ref="L32:M32"/>
    <mergeCell ref="L19:M19"/>
    <mergeCell ref="L16:M16"/>
    <mergeCell ref="L21:M21"/>
    <mergeCell ref="L22:M22"/>
    <mergeCell ref="L25:M25"/>
    <mergeCell ref="L30:M30"/>
    <mergeCell ref="A24:G24"/>
    <mergeCell ref="L26:M26"/>
    <mergeCell ref="L28:M28"/>
    <mergeCell ref="L20:M20"/>
    <mergeCell ref="L17:M17"/>
    <mergeCell ref="E19:G19"/>
    <mergeCell ref="L18:M18"/>
    <mergeCell ref="K57:L57"/>
    <mergeCell ref="F31:G31"/>
    <mergeCell ref="E23:G23"/>
    <mergeCell ref="E25:G25"/>
    <mergeCell ref="E16:G16"/>
    <mergeCell ref="L23:M23"/>
    <mergeCell ref="A35:B35"/>
    <mergeCell ref="L29:M29"/>
    <mergeCell ref="A63:C65"/>
    <mergeCell ref="L31:M31"/>
    <mergeCell ref="I35:L35"/>
    <mergeCell ref="A34:N34"/>
    <mergeCell ref="H24:N24"/>
    <mergeCell ref="L63:N65"/>
    <mergeCell ref="F17:G17"/>
    <mergeCell ref="F18:G18"/>
    <mergeCell ref="F20:G20"/>
    <mergeCell ref="F21:G21"/>
    <mergeCell ref="F22:G22"/>
    <mergeCell ref="F26:G26"/>
    <mergeCell ref="F27:G27"/>
    <mergeCell ref="F29:G29"/>
    <mergeCell ref="F30:G30"/>
    <mergeCell ref="A66:N66"/>
    <mergeCell ref="A57:D57"/>
    <mergeCell ref="E28:G28"/>
    <mergeCell ref="E32:G32"/>
    <mergeCell ref="E35:H35"/>
    <mergeCell ref="A105:B105"/>
    <mergeCell ref="A106:B106"/>
    <mergeCell ref="A95:B95"/>
    <mergeCell ref="A96:B96"/>
    <mergeCell ref="A97:B97"/>
    <mergeCell ref="A98:B98"/>
    <mergeCell ref="A99:B99"/>
    <mergeCell ref="A100:B100"/>
    <mergeCell ref="A101:B101"/>
    <mergeCell ref="A102:B102"/>
    <mergeCell ref="A103:B103"/>
    <mergeCell ref="G94:H94"/>
    <mergeCell ref="G95:H95"/>
    <mergeCell ref="G96:H96"/>
    <mergeCell ref="G97:H97"/>
    <mergeCell ref="G98:H98"/>
    <mergeCell ref="C105:D105"/>
    <mergeCell ref="C106:D106"/>
    <mergeCell ref="C95:D95"/>
    <mergeCell ref="C96:D96"/>
    <mergeCell ref="C97:D97"/>
    <mergeCell ref="C98:D98"/>
    <mergeCell ref="C99:D99"/>
    <mergeCell ref="C100:D100"/>
    <mergeCell ref="C101:D101"/>
    <mergeCell ref="C102:D102"/>
    <mergeCell ref="C103:D103"/>
    <mergeCell ref="C94:D94"/>
    <mergeCell ref="K94:L94"/>
    <mergeCell ref="K95:L95"/>
    <mergeCell ref="K96:L96"/>
    <mergeCell ref="K97:L97"/>
    <mergeCell ref="K98:L98"/>
    <mergeCell ref="G105:H105"/>
    <mergeCell ref="G106:H106"/>
    <mergeCell ref="I94:J94"/>
    <mergeCell ref="I95:J95"/>
    <mergeCell ref="I96:J96"/>
    <mergeCell ref="I97:J97"/>
    <mergeCell ref="I98:J98"/>
    <mergeCell ref="I99:J99"/>
    <mergeCell ref="I100:J100"/>
    <mergeCell ref="I101:J101"/>
    <mergeCell ref="I102:J102"/>
    <mergeCell ref="I103:J103"/>
    <mergeCell ref="I105:J105"/>
    <mergeCell ref="I106:J106"/>
    <mergeCell ref="G99:H99"/>
    <mergeCell ref="G100:H100"/>
    <mergeCell ref="G101:H101"/>
    <mergeCell ref="G102:H102"/>
    <mergeCell ref="G103:H103"/>
    <mergeCell ref="M94:N94"/>
    <mergeCell ref="M95:N95"/>
    <mergeCell ref="M96:N96"/>
    <mergeCell ref="M97:N97"/>
    <mergeCell ref="M98:N98"/>
    <mergeCell ref="M99:N99"/>
    <mergeCell ref="M100:N100"/>
    <mergeCell ref="M101:N101"/>
    <mergeCell ref="M102:N102"/>
    <mergeCell ref="M103:N103"/>
    <mergeCell ref="M105:N105"/>
    <mergeCell ref="M106:N106"/>
    <mergeCell ref="K99:L99"/>
    <mergeCell ref="K100:L100"/>
    <mergeCell ref="K101:L101"/>
    <mergeCell ref="K102:L102"/>
    <mergeCell ref="K103:L103"/>
    <mergeCell ref="C117:D117"/>
    <mergeCell ref="C108:D108"/>
    <mergeCell ref="C109:D109"/>
    <mergeCell ref="C110:D110"/>
    <mergeCell ref="C111:D111"/>
    <mergeCell ref="C112:D112"/>
    <mergeCell ref="C119:D119"/>
    <mergeCell ref="C120:D120"/>
    <mergeCell ref="A119:B119"/>
    <mergeCell ref="A120:B120"/>
    <mergeCell ref="A121:B121"/>
    <mergeCell ref="A122:B122"/>
    <mergeCell ref="A123:B123"/>
    <mergeCell ref="A113:B113"/>
    <mergeCell ref="A114:B114"/>
    <mergeCell ref="A115:B115"/>
    <mergeCell ref="A116:B116"/>
    <mergeCell ref="A117:B117"/>
    <mergeCell ref="C113:D113"/>
    <mergeCell ref="C114:D114"/>
    <mergeCell ref="C115:D115"/>
    <mergeCell ref="C116:D116"/>
    <mergeCell ref="G119:H119"/>
    <mergeCell ref="G120:H120"/>
    <mergeCell ref="I108:J108"/>
    <mergeCell ref="I109:J109"/>
    <mergeCell ref="I110:J110"/>
    <mergeCell ref="I111:J111"/>
    <mergeCell ref="I112:J112"/>
    <mergeCell ref="I113:J113"/>
    <mergeCell ref="I114:J114"/>
    <mergeCell ref="I115:J115"/>
    <mergeCell ref="I116:J116"/>
    <mergeCell ref="I117:J117"/>
    <mergeCell ref="I119:J119"/>
    <mergeCell ref="I120:J120"/>
    <mergeCell ref="G113:H113"/>
    <mergeCell ref="G114:H114"/>
    <mergeCell ref="G115:H115"/>
    <mergeCell ref="G116:H116"/>
    <mergeCell ref="G117:H117"/>
    <mergeCell ref="G108:H108"/>
    <mergeCell ref="G109:H109"/>
    <mergeCell ref="G110:H110"/>
    <mergeCell ref="G111:H111"/>
    <mergeCell ref="G112:H112"/>
    <mergeCell ref="K119:L119"/>
    <mergeCell ref="K120:L120"/>
    <mergeCell ref="M108:N108"/>
    <mergeCell ref="M109:N109"/>
    <mergeCell ref="M110:N110"/>
    <mergeCell ref="M111:N111"/>
    <mergeCell ref="M112:N112"/>
    <mergeCell ref="M113:N113"/>
    <mergeCell ref="M114:N114"/>
    <mergeCell ref="M115:N115"/>
    <mergeCell ref="M116:N116"/>
    <mergeCell ref="M117:N117"/>
    <mergeCell ref="M119:N119"/>
    <mergeCell ref="M120:N120"/>
    <mergeCell ref="K113:L113"/>
    <mergeCell ref="K114:L114"/>
    <mergeCell ref="K115:L115"/>
    <mergeCell ref="K116:L116"/>
    <mergeCell ref="K117:L117"/>
    <mergeCell ref="K108:L108"/>
    <mergeCell ref="K109:L109"/>
    <mergeCell ref="K110:L110"/>
    <mergeCell ref="K111:L111"/>
    <mergeCell ref="K112:L112"/>
    <mergeCell ref="A131:B131"/>
    <mergeCell ref="A133:B133"/>
    <mergeCell ref="A134:B134"/>
    <mergeCell ref="C122:D122"/>
    <mergeCell ref="C123:D123"/>
    <mergeCell ref="C124:D124"/>
    <mergeCell ref="C125:D125"/>
    <mergeCell ref="C126:D126"/>
    <mergeCell ref="C127:D127"/>
    <mergeCell ref="C128:D128"/>
    <mergeCell ref="C129:D129"/>
    <mergeCell ref="C130:D130"/>
    <mergeCell ref="C131:D131"/>
    <mergeCell ref="C133:D133"/>
    <mergeCell ref="C134:D134"/>
    <mergeCell ref="A126:B126"/>
    <mergeCell ref="A127:B127"/>
    <mergeCell ref="A128:B128"/>
    <mergeCell ref="A129:B129"/>
    <mergeCell ref="A130:B130"/>
    <mergeCell ref="A124:B124"/>
    <mergeCell ref="A125:B125"/>
    <mergeCell ref="A132:B132"/>
    <mergeCell ref="C132:D132"/>
  </mergeCells>
  <conditionalFormatting sqref="O38:O56">
    <cfRule type="expression" dxfId="24" priority="127" stopIfTrue="1">
      <formula>AND(R38&lt;1)</formula>
    </cfRule>
  </conditionalFormatting>
  <conditionalFormatting sqref="M149">
    <cfRule type="expression" dxfId="23" priority="126" stopIfTrue="1">
      <formula>AND(M149="",K149="Incomplete")</formula>
    </cfRule>
  </conditionalFormatting>
  <conditionalFormatting sqref="N149">
    <cfRule type="expression" dxfId="22" priority="125" stopIfTrue="1">
      <formula>AND(N149="",#REF!="Incomplete")</formula>
    </cfRule>
  </conditionalFormatting>
  <conditionalFormatting sqref="A91">
    <cfRule type="expression" priority="112" stopIfTrue="1">
      <formula>CELL("protect", INDIRECT(ADDRESS(ROW(),COLUMN())))=1</formula>
    </cfRule>
  </conditionalFormatting>
  <conditionalFormatting sqref="A92">
    <cfRule type="expression" priority="110" stopIfTrue="1">
      <formula>CELL("protect", INDIRECT(ADDRESS(ROW(),COLUMN())))=1</formula>
    </cfRule>
  </conditionalFormatting>
  <conditionalFormatting sqref="A89 L82:M82">
    <cfRule type="expression" priority="109" stopIfTrue="1">
      <formula>CELL("protect", INDIRECT(ADDRESS(ROW(),COLUMN())))=1</formula>
    </cfRule>
  </conditionalFormatting>
  <conditionalFormatting sqref="A90">
    <cfRule type="expression" priority="108" stopIfTrue="1">
      <formula>CELL("protect", INDIRECT(ADDRESS(ROW(),COLUMN())))=1</formula>
    </cfRule>
  </conditionalFormatting>
  <conditionalFormatting sqref="A81">
    <cfRule type="expression" priority="107" stopIfTrue="1">
      <formula>CELL("protect", INDIRECT(ADDRESS(ROW(),COLUMN())))=1</formula>
    </cfRule>
  </conditionalFormatting>
  <conditionalFormatting sqref="A93">
    <cfRule type="expression" priority="106" stopIfTrue="1">
      <formula>CELL("protect", INDIRECT(ADDRESS(ROW(),COLUMN())))=1</formula>
    </cfRule>
  </conditionalFormatting>
  <conditionalFormatting sqref="A58:D58">
    <cfRule type="expression" dxfId="21" priority="83" stopIfTrue="1">
      <formula>AND($M$58&gt;0,$A$58="")</formula>
    </cfRule>
  </conditionalFormatting>
  <conditionalFormatting sqref="A61">
    <cfRule type="expression" priority="82" stopIfTrue="1">
      <formula>CELL("protect", INDIRECT(ADDRESS(ROW(),COLUMN())))=1</formula>
    </cfRule>
  </conditionalFormatting>
  <conditionalFormatting sqref="A66">
    <cfRule type="expression" priority="74" stopIfTrue="1">
      <formula>CELL("protect", INDIRECT(ADDRESS(ROW(),COLUMN())))=1</formula>
    </cfRule>
  </conditionalFormatting>
  <conditionalFormatting sqref="A56:M56 A38:A55">
    <cfRule type="expression" dxfId="20" priority="73" stopIfTrue="1">
      <formula>AND(A38="",$N38="Incomplete")</formula>
    </cfRule>
  </conditionalFormatting>
  <conditionalFormatting sqref="B38:B55">
    <cfRule type="expression" dxfId="19" priority="72" stopIfTrue="1">
      <formula>AND(B38="",$N38="Incomplete")</formula>
    </cfRule>
  </conditionalFormatting>
  <conditionalFormatting sqref="C38:C55">
    <cfRule type="expression" dxfId="18" priority="71" stopIfTrue="1">
      <formula>AND(C38="",$N38="Incomplete")</formula>
    </cfRule>
  </conditionalFormatting>
  <conditionalFormatting sqref="D38:E55">
    <cfRule type="expression" dxfId="17" priority="70" stopIfTrue="1">
      <formula>AND(D38="",$N38="Incomplete")</formula>
    </cfRule>
  </conditionalFormatting>
  <conditionalFormatting sqref="F38:F55">
    <cfRule type="expression" dxfId="16" priority="69" stopIfTrue="1">
      <formula>AND(F38="",$N38="Incomplete")</formula>
    </cfRule>
  </conditionalFormatting>
  <conditionalFormatting sqref="G38:G55">
    <cfRule type="expression" dxfId="15" priority="68" stopIfTrue="1">
      <formula>AND(G38="",$N38="Incomplete")</formula>
    </cfRule>
  </conditionalFormatting>
  <conditionalFormatting sqref="H38:H55">
    <cfRule type="expression" dxfId="14" priority="67" stopIfTrue="1">
      <formula>AND(H38="",$N38="Incomplete")</formula>
    </cfRule>
  </conditionalFormatting>
  <conditionalFormatting sqref="I38:I55">
    <cfRule type="expression" dxfId="13" priority="66" stopIfTrue="1">
      <formula>AND(I38="",$N38="Incomplete")</formula>
    </cfRule>
  </conditionalFormatting>
  <conditionalFormatting sqref="J38:J55">
    <cfRule type="expression" dxfId="12" priority="65" stopIfTrue="1">
      <formula>AND(J38="",$N38="Incomplete")</formula>
    </cfRule>
  </conditionalFormatting>
  <conditionalFormatting sqref="K38:K55">
    <cfRule type="expression" dxfId="11" priority="64" stopIfTrue="1">
      <formula>AND(K38="",$N38="Incomplete")</formula>
    </cfRule>
  </conditionalFormatting>
  <conditionalFormatting sqref="L38:L55">
    <cfRule type="expression" dxfId="10" priority="63" stopIfTrue="1">
      <formula>AND(L38="",$N38="Incomplete")</formula>
    </cfRule>
  </conditionalFormatting>
  <conditionalFormatting sqref="M38:M55">
    <cfRule type="expression" dxfId="9" priority="62" stopIfTrue="1">
      <formula>AND(M38="",$N38="Incomplete")</formula>
    </cfRule>
  </conditionalFormatting>
  <conditionalFormatting sqref="N45:N56">
    <cfRule type="expression" dxfId="8" priority="24" stopIfTrue="1">
      <formula>OR(N45="DNQ",N45="No Hours?",N45="Incomplete")</formula>
    </cfRule>
  </conditionalFormatting>
  <conditionalFormatting sqref="N38:N44">
    <cfRule type="expression" dxfId="7" priority="23" stopIfTrue="1">
      <formula>OR(N38="DNQ",N38="No Hours?",N38="Incomplete")</formula>
    </cfRule>
  </conditionalFormatting>
  <conditionalFormatting sqref="Q97:Q104">
    <cfRule type="expression" dxfId="6" priority="194" stopIfTrue="1">
      <formula>OR(N39="DNQ",N39="No Hours?",N39="Incomplete")</formula>
    </cfRule>
  </conditionalFormatting>
  <conditionalFormatting sqref="A95:N103 A105:N106">
    <cfRule type="expression" dxfId="5" priority="5">
      <formula>MOD(A95,1)&gt;0</formula>
    </cfRule>
  </conditionalFormatting>
  <conditionalFormatting sqref="A109:N117 A119:N120 A118 C118 E118:G118 I118 K118 M118">
    <cfRule type="expression" dxfId="4" priority="4">
      <formula>MOD(A109,1)&gt;0</formula>
    </cfRule>
  </conditionalFormatting>
  <conditionalFormatting sqref="A123:E134">
    <cfRule type="expression" dxfId="3" priority="3">
      <formula>MOD(A123,1)&gt;0</formula>
    </cfRule>
  </conditionalFormatting>
  <conditionalFormatting sqref="Q105:Q114">
    <cfRule type="expression" dxfId="2" priority="196" stopIfTrue="1">
      <formula>OR(N46="DNQ",N46="No Hours?",N46="Incomplete")</formula>
    </cfRule>
  </conditionalFormatting>
  <conditionalFormatting sqref="A104:N104">
    <cfRule type="expression" dxfId="1" priority="2">
      <formula>MOD(A104,1)&gt;0</formula>
    </cfRule>
  </conditionalFormatting>
  <conditionalFormatting sqref="O37">
    <cfRule type="expression" dxfId="0" priority="1" stopIfTrue="1">
      <formula>AND(R37&lt;1)</formula>
    </cfRule>
  </conditionalFormatting>
  <dataValidations xWindow="1106" yWindow="438" count="13">
    <dataValidation allowBlank="1" showInputMessage="1" showErrorMessage="1" promptTitle="FixtureDescription" prompt="Manufacturer and Model Number" sqref="F37:F56"/>
    <dataValidation operator="greaterThan" allowBlank="1" showErrorMessage="1" promptTitle="DLC or EnergyStar" sqref="H37:H56"/>
    <dataValidation type="list" allowBlank="1" showInputMessage="1" showErrorMessage="1" promptTitle="Measure" prompt="Please select measure type" sqref="C35">
      <formula1>BldgType</formula1>
    </dataValidation>
    <dataValidation type="list" allowBlank="1" showInputMessage="1" showErrorMessage="1" promptTitle="FixtureLocation" prompt="Fixture inside building or exterior?" sqref="I37">
      <formula1>$M$152:$M$154</formula1>
    </dataValidation>
    <dataValidation type="list" allowBlank="1" showInputMessage="1" showErrorMessage="1" promptTitle="Start Time" prompt="Select Work Start Time" sqref="I26:J33 B17:C23 B26:C33 I17:J23">
      <formula1>$A$151:$A$246</formula1>
    </dataValidation>
    <dataValidation type="whole" allowBlank="1" showInputMessage="1" showErrorMessage="1" prompt="10,000 hour minimum" sqref="J37:J56">
      <formula1>10000</formula1>
      <formula2>25000000</formula2>
    </dataValidation>
    <dataValidation allowBlank="1" showInputMessage="1" showErrorMessage="1" promptTitle="Operating Schedule" prompt="Select Operating Schedule from Choices Above" sqref="E37"/>
    <dataValidation type="list" allowBlank="1" showInputMessage="1" showErrorMessage="1" sqref="I38:I56">
      <formula1>$M$152:$M$154</formula1>
    </dataValidation>
    <dataValidation type="list" allowBlank="1" showInputMessage="1" showErrorMessage="1" sqref="M35">
      <formula1>$G$138:$G$139</formula1>
    </dataValidation>
    <dataValidation type="list" allowBlank="1" showInputMessage="1" showErrorMessage="1" promptTitle="Operating Schedule" prompt="Select Operating Schedule from Choices Above" sqref="D37:D56">
      <formula1>$G$143:$G$146</formula1>
    </dataValidation>
    <dataValidation type="list" allowBlank="1" showInputMessage="1" showErrorMessage="1" sqref="A38:A56">
      <formula1>$A$137:$A$147</formula1>
    </dataValidation>
    <dataValidation type="list" allowBlank="1" showInputMessage="1" showErrorMessage="1" promptTitle="DLC or EnergyStar" prompt="For a LED or CFL bulb/fixture visit the DLC or EnergyStar website to confirm the submitted bulb/fixture is listed/certified prior to proceeding." sqref="G37 G56">
      <formula1>$F$170:$F$178</formula1>
    </dataValidation>
    <dataValidation type="list" allowBlank="1" showInputMessage="1" showErrorMessage="1" sqref="G38:G55">
      <formula1>$F$170:$F$183</formula1>
    </dataValidation>
  </dataValidations>
  <hyperlinks>
    <hyperlink ref="F11" r:id="rId1"/>
    <hyperlink ref="A12:B12" location="'DLC &amp; Energy Star Info'!B15" display="'DLC &amp; Energy Star Info'!B15"/>
    <hyperlink ref="F10" r:id="rId2" display="http://www.designlights.org/QPL"/>
    <hyperlink ref="C12:D12" location="DLC_DOWNLOAD" display="DLC Sample Spreadsheet Download &amp; Website Instructions"/>
    <hyperlink ref="F12:G12" location="'DLC &amp; Energy Star Info'!B179" display="'DLC &amp; Energy Star Info'!B179"/>
    <hyperlink ref="H12:J12" location="'DLC &amp; Energy Star Info'!B243" display="'DLC &amp; Energy Star Info'!B243"/>
    <hyperlink ref="K36" location="'COMcheck Import'!A1" display="'COMcheck Import'!A1"/>
    <hyperlink ref="L36" location="'COMcheck Import'!A1" display="'COMcheck Import'!A1"/>
    <hyperlink ref="F10:G10" r:id="rId3" display="http://www.designlights.org/search/"/>
    <hyperlink ref="C12:E12" location="'DLC &amp; Energy Star Info'!B17" display="'DLC &amp; Energy Star Info'!B17"/>
    <hyperlink ref="F36" location="'COMcheck Import'!A1" display="'COMcheck Import'!A1"/>
  </hyperlinks>
  <pageMargins left="0.25" right="0.25" top="0.4" bottom="0.65" header="0.5" footer="0.34"/>
  <pageSetup scale="56" firstPageNumber="2" fitToHeight="0" orientation="portrait" r:id="rId4"/>
  <headerFooter alignWithMargins="0">
    <oddFooter>&amp;LTEP EasySave Plus Custom Worksheet&amp;RApplication Version: 9/7/2018</oddFooter>
  </headerFooter>
  <rowBreaks count="1" manualBreakCount="1">
    <brk id="62" max="13" man="1"/>
  </rowBreaks>
  <drawing r:id="rId5"/>
  <legacy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5"/>
  <sheetViews>
    <sheetView topLeftCell="A13" zoomScaleNormal="100" workbookViewId="0">
      <selection activeCell="B29" sqref="B29:M29"/>
    </sheetView>
  </sheetViews>
  <sheetFormatPr defaultColWidth="0" defaultRowHeight="12.75" customHeight="1" zeroHeight="1"/>
  <cols>
    <col min="1" max="13" width="9.140625" style="237" customWidth="1"/>
    <col min="14" max="14" width="7.5703125" style="237" customWidth="1"/>
  </cols>
  <sheetData>
    <row r="1" spans="1:14">
      <c r="A1" s="238"/>
      <c r="B1" s="238"/>
      <c r="C1" s="238"/>
      <c r="D1" s="238"/>
      <c r="E1" s="238"/>
      <c r="F1" s="238"/>
      <c r="G1" s="238"/>
      <c r="H1" s="238"/>
      <c r="I1" s="238"/>
      <c r="J1" s="238"/>
      <c r="K1" s="238"/>
      <c r="L1" s="238"/>
      <c r="M1" s="238"/>
      <c r="N1" s="238"/>
    </row>
    <row r="2" spans="1:14">
      <c r="A2" s="238"/>
      <c r="B2" s="238"/>
      <c r="C2" s="238"/>
      <c r="D2" s="238"/>
      <c r="E2" s="238"/>
      <c r="F2" s="238"/>
      <c r="G2" s="238"/>
      <c r="H2" s="238"/>
      <c r="I2" s="238"/>
      <c r="J2" s="238"/>
      <c r="K2" s="238"/>
      <c r="L2" s="238"/>
      <c r="M2" s="238"/>
      <c r="N2" s="238"/>
    </row>
    <row r="3" spans="1:14" ht="30">
      <c r="A3" s="238"/>
      <c r="B3" s="238"/>
      <c r="C3" s="238"/>
      <c r="D3" s="238"/>
      <c r="E3" s="238"/>
      <c r="F3" s="238"/>
      <c r="G3" s="438"/>
      <c r="H3" s="438"/>
      <c r="I3" s="438"/>
      <c r="J3" s="438"/>
      <c r="K3" s="438"/>
      <c r="L3" s="438"/>
      <c r="M3" s="438"/>
      <c r="N3" s="438"/>
    </row>
    <row r="4" spans="1:14" ht="30">
      <c r="A4" s="238"/>
      <c r="B4" s="238"/>
      <c r="C4" s="238"/>
      <c r="D4" s="238"/>
      <c r="E4" s="238"/>
      <c r="F4" s="238"/>
      <c r="G4" s="439"/>
      <c r="H4" s="439"/>
      <c r="I4" s="439"/>
      <c r="J4" s="439"/>
      <c r="K4" s="439"/>
      <c r="L4" s="439"/>
      <c r="M4" s="439"/>
      <c r="N4" s="439"/>
    </row>
    <row r="5" spans="1:14" ht="30">
      <c r="A5" s="238"/>
      <c r="B5" s="238"/>
      <c r="C5" s="238"/>
      <c r="D5" s="238"/>
      <c r="E5" s="238"/>
      <c r="F5" s="238"/>
      <c r="G5" s="438"/>
      <c r="H5" s="438"/>
      <c r="I5" s="438"/>
      <c r="J5" s="438"/>
      <c r="K5" s="438"/>
      <c r="L5" s="438"/>
      <c r="M5" s="438"/>
      <c r="N5" s="438"/>
    </row>
    <row r="6" spans="1:14">
      <c r="A6" s="238"/>
      <c r="B6" s="238"/>
      <c r="C6" s="238"/>
      <c r="D6" s="238"/>
      <c r="E6" s="238"/>
      <c r="F6" s="238"/>
      <c r="G6" s="238"/>
      <c r="H6" s="238"/>
      <c r="I6" s="238"/>
      <c r="J6" s="238"/>
      <c r="K6" s="238"/>
      <c r="L6" s="238"/>
      <c r="M6" s="238"/>
      <c r="N6" s="238"/>
    </row>
    <row r="7" spans="1:14">
      <c r="A7" s="238"/>
      <c r="B7" s="441"/>
      <c r="C7" s="442"/>
      <c r="D7" s="442"/>
      <c r="E7" s="442"/>
      <c r="F7" s="442"/>
      <c r="G7" s="442"/>
      <c r="H7" s="442"/>
      <c r="I7" s="442"/>
      <c r="J7" s="442"/>
      <c r="K7" s="442"/>
      <c r="L7" s="442"/>
      <c r="M7" s="442"/>
      <c r="N7" s="238"/>
    </row>
    <row r="8" spans="1:14" ht="33.75">
      <c r="A8" s="238"/>
      <c r="B8" s="437"/>
      <c r="C8" s="437"/>
      <c r="D8" s="437"/>
      <c r="E8" s="437"/>
      <c r="F8" s="437"/>
      <c r="G8" s="437"/>
      <c r="H8" s="437"/>
      <c r="I8" s="437"/>
      <c r="J8" s="437"/>
      <c r="K8" s="437"/>
      <c r="L8" s="437"/>
      <c r="M8" s="437"/>
      <c r="N8" s="238"/>
    </row>
    <row r="9" spans="1:14" ht="33.75">
      <c r="A9" s="238"/>
      <c r="B9" s="437"/>
      <c r="C9" s="437"/>
      <c r="D9" s="437"/>
      <c r="E9" s="437"/>
      <c r="F9" s="437"/>
      <c r="G9" s="437"/>
      <c r="H9" s="437"/>
      <c r="I9" s="437"/>
      <c r="J9" s="437"/>
      <c r="K9" s="437"/>
      <c r="L9" s="437"/>
      <c r="M9" s="437"/>
      <c r="N9" s="238"/>
    </row>
    <row r="10" spans="1:14" ht="20.25">
      <c r="A10" s="238"/>
      <c r="B10" s="604" t="s">
        <v>349</v>
      </c>
      <c r="C10" s="604"/>
      <c r="D10" s="604"/>
      <c r="E10" s="604"/>
      <c r="F10" s="604"/>
      <c r="G10" s="604"/>
      <c r="H10" s="604"/>
      <c r="I10" s="604"/>
      <c r="J10" s="604"/>
      <c r="K10" s="604"/>
      <c r="L10" s="604"/>
      <c r="M10" s="604"/>
      <c r="N10" s="238"/>
    </row>
    <row r="11" spans="1:14">
      <c r="A11" s="238"/>
      <c r="B11" s="245"/>
      <c r="C11" s="242"/>
      <c r="D11" s="242"/>
      <c r="E11" s="242"/>
      <c r="F11" s="242"/>
      <c r="G11" s="242"/>
      <c r="H11" s="242"/>
      <c r="I11" s="242"/>
      <c r="J11" s="242"/>
      <c r="K11" s="242"/>
      <c r="L11" s="242"/>
      <c r="M11" s="242"/>
      <c r="N11" s="238"/>
    </row>
    <row r="12" spans="1:14">
      <c r="A12" s="238"/>
      <c r="B12" s="243"/>
      <c r="C12" s="244"/>
      <c r="D12" s="244"/>
      <c r="E12" s="608"/>
      <c r="F12" s="608"/>
      <c r="G12" s="608"/>
      <c r="H12" s="608"/>
      <c r="I12" s="608"/>
      <c r="J12" s="608"/>
      <c r="K12" s="244"/>
      <c r="L12" s="244"/>
      <c r="M12" s="244"/>
      <c r="N12" s="238"/>
    </row>
    <row r="13" spans="1:14">
      <c r="A13" s="238"/>
      <c r="B13" s="243"/>
      <c r="C13" s="244"/>
      <c r="D13" s="244"/>
      <c r="E13" s="609" t="s">
        <v>343</v>
      </c>
      <c r="F13" s="609"/>
      <c r="G13" s="609"/>
      <c r="H13" s="609" t="s">
        <v>344</v>
      </c>
      <c r="I13" s="609"/>
      <c r="J13" s="609"/>
      <c r="K13" s="244"/>
      <c r="L13" s="244"/>
      <c r="M13" s="244"/>
      <c r="N13" s="238"/>
    </row>
    <row r="14" spans="1:14">
      <c r="A14" s="238"/>
      <c r="B14" s="243"/>
      <c r="C14" s="244"/>
      <c r="D14" s="244"/>
      <c r="E14" s="613" t="s">
        <v>358</v>
      </c>
      <c r="F14" s="613"/>
      <c r="G14" s="613"/>
      <c r="H14" s="614">
        <v>7</v>
      </c>
      <c r="I14" s="614"/>
      <c r="J14" s="614"/>
      <c r="K14" s="244"/>
      <c r="L14" s="244"/>
      <c r="M14" s="244"/>
      <c r="N14" s="238"/>
    </row>
    <row r="15" spans="1:14">
      <c r="A15" s="238"/>
      <c r="B15" s="243"/>
      <c r="C15" s="244"/>
      <c r="D15" s="244"/>
      <c r="E15" s="613" t="s">
        <v>359</v>
      </c>
      <c r="F15" s="613"/>
      <c r="G15" s="613"/>
      <c r="H15" s="614">
        <v>10</v>
      </c>
      <c r="I15" s="614"/>
      <c r="J15" s="614"/>
      <c r="K15" s="244"/>
      <c r="L15" s="244"/>
      <c r="M15" s="244"/>
      <c r="N15" s="238"/>
    </row>
    <row r="16" spans="1:14">
      <c r="A16" s="238"/>
      <c r="B16" s="243"/>
      <c r="C16" s="244"/>
      <c r="D16" s="244"/>
      <c r="E16" s="613" t="s">
        <v>345</v>
      </c>
      <c r="F16" s="613"/>
      <c r="G16" s="613"/>
      <c r="H16" s="614">
        <v>6.5</v>
      </c>
      <c r="I16" s="614"/>
      <c r="J16" s="614"/>
      <c r="K16" s="244"/>
      <c r="L16" s="244"/>
      <c r="M16" s="244"/>
      <c r="N16" s="238"/>
    </row>
    <row r="17" spans="1:14">
      <c r="A17" s="238"/>
      <c r="B17" s="243"/>
      <c r="C17" s="244"/>
      <c r="D17" s="244"/>
      <c r="E17" s="424" t="s">
        <v>361</v>
      </c>
      <c r="F17" s="425"/>
      <c r="G17" s="426"/>
      <c r="H17" s="610">
        <v>55</v>
      </c>
      <c r="I17" s="611"/>
      <c r="J17" s="612"/>
      <c r="K17" s="244"/>
      <c r="L17" s="244"/>
      <c r="M17" s="244"/>
      <c r="N17" s="238"/>
    </row>
    <row r="18" spans="1:14">
      <c r="A18" s="238"/>
      <c r="B18" s="243"/>
      <c r="C18" s="244"/>
      <c r="D18" s="244"/>
      <c r="E18" s="605" t="s">
        <v>362</v>
      </c>
      <c r="F18" s="606"/>
      <c r="G18" s="607"/>
      <c r="H18" s="610">
        <v>40</v>
      </c>
      <c r="I18" s="611"/>
      <c r="J18" s="612"/>
      <c r="K18" s="244"/>
      <c r="L18" s="244"/>
      <c r="M18" s="244"/>
      <c r="N18" s="238"/>
    </row>
    <row r="19" spans="1:14">
      <c r="A19" s="238"/>
      <c r="B19" s="243"/>
      <c r="C19" s="244"/>
      <c r="D19" s="244"/>
      <c r="E19" s="605" t="s">
        <v>364</v>
      </c>
      <c r="F19" s="606"/>
      <c r="G19" s="607"/>
      <c r="H19" s="610">
        <v>100</v>
      </c>
      <c r="I19" s="611"/>
      <c r="J19" s="612"/>
      <c r="K19" s="244"/>
      <c r="L19" s="244"/>
      <c r="M19" s="244"/>
      <c r="N19" s="238"/>
    </row>
    <row r="20" spans="1:14">
      <c r="A20" s="238"/>
      <c r="B20" s="243"/>
      <c r="C20" s="244"/>
      <c r="D20" s="244"/>
      <c r="E20" s="605" t="s">
        <v>363</v>
      </c>
      <c r="F20" s="606"/>
      <c r="G20" s="607"/>
      <c r="H20" s="610">
        <v>105</v>
      </c>
      <c r="I20" s="611"/>
      <c r="J20" s="612"/>
      <c r="K20" s="244"/>
      <c r="L20" s="244"/>
      <c r="M20" s="244"/>
      <c r="N20" s="238"/>
    </row>
    <row r="21" spans="1:14">
      <c r="A21" s="238"/>
      <c r="B21" s="243"/>
      <c r="C21" s="244"/>
      <c r="D21" s="244"/>
      <c r="E21" s="605" t="s">
        <v>346</v>
      </c>
      <c r="F21" s="606"/>
      <c r="G21" s="607"/>
      <c r="H21" s="610">
        <v>190</v>
      </c>
      <c r="I21" s="611"/>
      <c r="J21" s="612"/>
      <c r="K21" s="244"/>
      <c r="L21" s="244"/>
      <c r="M21" s="244"/>
      <c r="N21" s="238"/>
    </row>
    <row r="22" spans="1:14">
      <c r="A22" s="238"/>
      <c r="B22" s="243"/>
      <c r="C22" s="244"/>
      <c r="D22" s="244"/>
      <c r="E22" s="605" t="s">
        <v>347</v>
      </c>
      <c r="F22" s="606"/>
      <c r="G22" s="607"/>
      <c r="H22" s="610">
        <v>20</v>
      </c>
      <c r="I22" s="611"/>
      <c r="J22" s="612"/>
      <c r="K22" s="244"/>
      <c r="L22" s="244"/>
      <c r="M22" s="244"/>
      <c r="N22" s="238"/>
    </row>
    <row r="23" spans="1:14">
      <c r="A23" s="238"/>
      <c r="B23" s="243"/>
      <c r="C23" s="244"/>
      <c r="D23" s="244"/>
      <c r="E23" s="605" t="s">
        <v>348</v>
      </c>
      <c r="F23" s="606"/>
      <c r="G23" s="607"/>
      <c r="H23" s="610">
        <v>40</v>
      </c>
      <c r="I23" s="611"/>
      <c r="J23" s="612"/>
      <c r="K23" s="244"/>
      <c r="L23" s="244"/>
      <c r="M23" s="244"/>
      <c r="N23" s="238"/>
    </row>
    <row r="24" spans="1:14">
      <c r="A24" s="238"/>
      <c r="B24" s="243"/>
      <c r="C24" s="244"/>
      <c r="D24" s="244"/>
      <c r="E24" s="605" t="s">
        <v>351</v>
      </c>
      <c r="F24" s="606"/>
      <c r="G24" s="607"/>
      <c r="H24" s="610">
        <v>50</v>
      </c>
      <c r="I24" s="611"/>
      <c r="J24" s="612"/>
      <c r="K24" s="244"/>
      <c r="L24" s="244"/>
      <c r="M24" s="244"/>
      <c r="N24" s="238"/>
    </row>
    <row r="25" spans="1:14">
      <c r="A25" s="238"/>
      <c r="B25" s="243"/>
      <c r="C25" s="242"/>
      <c r="D25" s="242"/>
      <c r="E25" s="605" t="s">
        <v>350</v>
      </c>
      <c r="F25" s="606"/>
      <c r="G25" s="607"/>
      <c r="H25" s="610">
        <v>40</v>
      </c>
      <c r="I25" s="611"/>
      <c r="J25" s="612"/>
      <c r="K25" s="242"/>
      <c r="L25" s="242"/>
      <c r="M25" s="242"/>
      <c r="N25" s="238"/>
    </row>
    <row r="26" spans="1:14">
      <c r="A26" s="238"/>
      <c r="B26" s="244"/>
      <c r="C26" s="242"/>
      <c r="D26" s="242"/>
      <c r="E26" s="242"/>
      <c r="F26" s="242"/>
      <c r="G26" s="242"/>
      <c r="H26" s="242"/>
      <c r="I26" s="242"/>
      <c r="J26" s="242"/>
      <c r="K26" s="242"/>
      <c r="L26" s="242"/>
      <c r="M26" s="242"/>
      <c r="N26" s="238"/>
    </row>
    <row r="27" spans="1:14" ht="23.25">
      <c r="A27" s="238"/>
      <c r="B27" s="445"/>
      <c r="C27" s="445"/>
      <c r="D27" s="445"/>
      <c r="E27" s="445"/>
      <c r="F27" s="445"/>
      <c r="G27" s="445"/>
      <c r="H27" s="445"/>
      <c r="I27" s="445"/>
      <c r="J27" s="445"/>
      <c r="K27" s="445"/>
      <c r="L27" s="445"/>
      <c r="M27" s="445"/>
      <c r="N27" s="238"/>
    </row>
    <row r="28" spans="1:14">
      <c r="A28" s="238"/>
      <c r="B28" s="243"/>
      <c r="C28" s="242"/>
      <c r="D28" s="242"/>
      <c r="E28" s="242"/>
      <c r="F28" s="242"/>
      <c r="G28" s="242"/>
      <c r="H28" s="242"/>
      <c r="I28" s="242"/>
      <c r="J28" s="242"/>
      <c r="K28" s="242"/>
      <c r="L28" s="242"/>
      <c r="M28" s="242"/>
      <c r="N28" s="238"/>
    </row>
    <row r="29" spans="1:14" ht="25.5">
      <c r="A29" s="238"/>
      <c r="B29" s="443"/>
      <c r="C29" s="444"/>
      <c r="D29" s="444"/>
      <c r="E29" s="444"/>
      <c r="F29" s="444"/>
      <c r="G29" s="444"/>
      <c r="H29" s="444"/>
      <c r="I29" s="444"/>
      <c r="J29" s="444"/>
      <c r="K29" s="444"/>
      <c r="L29" s="444"/>
      <c r="M29" s="444"/>
      <c r="N29" s="238"/>
    </row>
    <row r="30" spans="1:14">
      <c r="A30" s="238"/>
      <c r="B30" s="238"/>
      <c r="C30" s="238"/>
      <c r="D30" s="238"/>
      <c r="E30" s="238"/>
      <c r="F30" s="238"/>
      <c r="G30" s="238"/>
      <c r="H30" s="238"/>
      <c r="I30" s="238"/>
      <c r="J30" s="238"/>
      <c r="K30" s="238"/>
      <c r="L30" s="238"/>
      <c r="M30" s="238"/>
      <c r="N30" s="238"/>
    </row>
    <row r="31" spans="1:14" ht="23.25">
      <c r="A31" s="238"/>
      <c r="B31" s="427"/>
      <c r="C31" s="427"/>
      <c r="D31" s="427"/>
      <c r="E31" s="427"/>
      <c r="F31" s="427"/>
      <c r="G31" s="427"/>
      <c r="H31" s="427"/>
      <c r="I31" s="427"/>
      <c r="J31" s="427"/>
      <c r="K31" s="427"/>
      <c r="L31" s="427"/>
      <c r="M31" s="427"/>
      <c r="N31" s="238"/>
    </row>
    <row r="32" spans="1:14" ht="23.25">
      <c r="A32" s="238"/>
      <c r="B32" s="436"/>
      <c r="C32" s="436"/>
      <c r="D32" s="436"/>
      <c r="E32" s="436"/>
      <c r="F32" s="436"/>
      <c r="G32" s="436"/>
      <c r="H32" s="436"/>
      <c r="I32" s="436"/>
      <c r="J32" s="436"/>
      <c r="K32" s="436"/>
      <c r="L32" s="436"/>
      <c r="M32" s="436"/>
      <c r="N32" s="238"/>
    </row>
    <row r="33" spans="1:14">
      <c r="A33" s="238"/>
      <c r="B33" s="238"/>
      <c r="C33" s="238"/>
      <c r="D33" s="238"/>
      <c r="E33" s="238"/>
      <c r="F33" s="238"/>
      <c r="G33" s="238"/>
      <c r="H33" s="238"/>
      <c r="I33" s="238"/>
      <c r="J33" s="238"/>
      <c r="K33" s="238"/>
      <c r="L33" s="238"/>
      <c r="M33" s="238"/>
      <c r="N33" s="238"/>
    </row>
    <row r="34" spans="1:14">
      <c r="A34" s="238"/>
      <c r="B34" s="238"/>
      <c r="C34" s="429" t="s">
        <v>372</v>
      </c>
      <c r="D34" s="430"/>
      <c r="E34" s="430"/>
      <c r="F34" s="430"/>
      <c r="G34" s="430"/>
      <c r="H34" s="430"/>
      <c r="I34" s="430"/>
      <c r="J34" s="430"/>
      <c r="K34" s="430"/>
      <c r="L34" s="430"/>
      <c r="M34" s="238"/>
      <c r="N34" s="238"/>
    </row>
    <row r="35" spans="1:14">
      <c r="A35" s="238"/>
      <c r="B35" s="238"/>
      <c r="C35" s="238"/>
      <c r="D35" s="238"/>
      <c r="E35" s="238"/>
      <c r="F35" s="238"/>
      <c r="G35" s="238"/>
      <c r="H35" s="238"/>
      <c r="I35" s="238"/>
      <c r="J35" s="238"/>
      <c r="K35" s="238"/>
      <c r="L35" s="238"/>
      <c r="M35" s="238"/>
      <c r="N35" s="238"/>
    </row>
    <row r="36" spans="1:14">
      <c r="A36" s="238"/>
      <c r="B36" s="238"/>
      <c r="C36" s="238"/>
      <c r="D36" s="238"/>
      <c r="E36" s="238"/>
      <c r="F36" s="238"/>
      <c r="G36" s="238"/>
      <c r="H36" s="238"/>
      <c r="I36" s="238"/>
      <c r="J36" s="238"/>
      <c r="K36" s="238"/>
      <c r="L36" s="238"/>
      <c r="M36" s="238"/>
      <c r="N36" s="238"/>
    </row>
    <row r="37" spans="1:14">
      <c r="A37" s="238"/>
      <c r="B37" s="238"/>
      <c r="C37" s="238"/>
      <c r="D37" s="238"/>
      <c r="E37" s="238"/>
      <c r="F37" s="238"/>
      <c r="G37" s="238"/>
      <c r="H37" s="238"/>
      <c r="I37" s="238"/>
      <c r="J37" s="238"/>
      <c r="K37" s="238"/>
      <c r="L37" s="238"/>
      <c r="M37" s="238"/>
      <c r="N37" s="238"/>
    </row>
    <row r="38" spans="1:14">
      <c r="A38" s="430"/>
      <c r="B38" s="430"/>
      <c r="C38" s="430"/>
      <c r="D38" s="430"/>
      <c r="E38" s="430"/>
      <c r="F38" s="430"/>
      <c r="G38" s="430"/>
      <c r="H38" s="430"/>
      <c r="I38" s="430"/>
      <c r="J38" s="430"/>
      <c r="K38" s="430"/>
      <c r="L38" s="430"/>
      <c r="M38" s="430"/>
      <c r="N38" s="430"/>
    </row>
    <row r="39" spans="1:14">
      <c r="A39" s="238"/>
      <c r="B39" s="238"/>
      <c r="C39" s="238"/>
      <c r="D39" s="238"/>
      <c r="E39" s="238"/>
      <c r="F39" s="238"/>
      <c r="G39" s="238"/>
      <c r="H39" s="238"/>
      <c r="I39" s="238"/>
      <c r="J39" s="238"/>
      <c r="K39" s="238"/>
      <c r="L39" s="238"/>
      <c r="M39" s="238"/>
      <c r="N39" s="238"/>
    </row>
    <row r="40" spans="1:14"/>
    <row r="41" spans="1:14"/>
    <row r="42" spans="1:14"/>
    <row r="43" spans="1:14"/>
    <row r="44" spans="1:14"/>
    <row r="45" spans="1:14"/>
    <row r="46" spans="1:14"/>
    <row r="47" spans="1:14"/>
    <row r="48" spans="1:14"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sheetData>
  <mergeCells count="40">
    <mergeCell ref="C34:L34"/>
    <mergeCell ref="A38:N38"/>
    <mergeCell ref="E12:G12"/>
    <mergeCell ref="E13:G13"/>
    <mergeCell ref="E14:G14"/>
    <mergeCell ref="E18:G18"/>
    <mergeCell ref="E19:G19"/>
    <mergeCell ref="E20:G20"/>
    <mergeCell ref="B29:M29"/>
    <mergeCell ref="B31:M31"/>
    <mergeCell ref="B32:M32"/>
    <mergeCell ref="H14:J14"/>
    <mergeCell ref="H17:J17"/>
    <mergeCell ref="H18:J18"/>
    <mergeCell ref="H19:J19"/>
    <mergeCell ref="H21:J21"/>
    <mergeCell ref="E25:G25"/>
    <mergeCell ref="H25:J25"/>
    <mergeCell ref="B10:M10"/>
    <mergeCell ref="B27:M27"/>
    <mergeCell ref="E21:G21"/>
    <mergeCell ref="E22:G22"/>
    <mergeCell ref="H12:J12"/>
    <mergeCell ref="H13:J13"/>
    <mergeCell ref="H20:J20"/>
    <mergeCell ref="H22:J22"/>
    <mergeCell ref="H23:J23"/>
    <mergeCell ref="H24:J24"/>
    <mergeCell ref="E15:G15"/>
    <mergeCell ref="E16:G16"/>
    <mergeCell ref="H15:J15"/>
    <mergeCell ref="H16:J16"/>
    <mergeCell ref="E23:G23"/>
    <mergeCell ref="E24:G24"/>
    <mergeCell ref="B9:M9"/>
    <mergeCell ref="G3:N3"/>
    <mergeCell ref="G4:N4"/>
    <mergeCell ref="G5:N5"/>
    <mergeCell ref="B7:M7"/>
    <mergeCell ref="B8:M8"/>
  </mergeCells>
  <pageMargins left="0.7" right="0.7" top="0.75" bottom="0.75" header="0.3" footer="0.3"/>
  <pageSetup scale="73" orientation="portrait"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T396"/>
  <sheetViews>
    <sheetView topLeftCell="A43" zoomScaleNormal="100" zoomScaleSheetLayoutView="100" workbookViewId="0">
      <selection activeCell="B17" sqref="B17:I17"/>
    </sheetView>
  </sheetViews>
  <sheetFormatPr defaultRowHeight="12.75"/>
  <cols>
    <col min="1" max="1" width="4.42578125" style="22" customWidth="1"/>
    <col min="2" max="16384" width="9.140625" style="22"/>
  </cols>
  <sheetData>
    <row r="1" spans="1:20" ht="18">
      <c r="A1" s="63" t="s">
        <v>305</v>
      </c>
      <c r="B1" s="18"/>
      <c r="C1" s="18"/>
      <c r="D1" s="18"/>
      <c r="E1" s="18"/>
      <c r="F1" s="18"/>
      <c r="G1" s="18"/>
      <c r="H1" s="18"/>
      <c r="I1" s="18"/>
      <c r="J1" s="18"/>
      <c r="K1" s="261"/>
    </row>
    <row r="2" spans="1:20" ht="26.25">
      <c r="A2" s="62" t="s">
        <v>144</v>
      </c>
      <c r="B2" s="18"/>
      <c r="C2" s="18"/>
      <c r="D2" s="18"/>
      <c r="E2" s="18"/>
      <c r="F2" s="18"/>
      <c r="G2" s="18"/>
      <c r="H2" s="18"/>
      <c r="I2" s="18"/>
      <c r="J2" s="18"/>
      <c r="K2" s="261"/>
    </row>
    <row r="3" spans="1:20">
      <c r="A3" s="626" t="s">
        <v>78</v>
      </c>
      <c r="B3" s="626"/>
      <c r="C3" s="626"/>
      <c r="D3" s="626"/>
      <c r="E3" s="626"/>
      <c r="F3" s="626"/>
      <c r="G3" s="626"/>
      <c r="H3" s="626"/>
      <c r="I3" s="626"/>
      <c r="J3" s="24"/>
      <c r="K3" s="261"/>
    </row>
    <row r="4" spans="1:20">
      <c r="A4" s="29"/>
      <c r="B4" s="618" t="s">
        <v>73</v>
      </c>
      <c r="C4" s="618"/>
      <c r="D4" s="618"/>
      <c r="E4" s="618"/>
      <c r="F4" s="618"/>
      <c r="G4" s="618"/>
      <c r="H4" s="618"/>
      <c r="I4" s="20"/>
      <c r="J4" s="24"/>
      <c r="K4" s="261"/>
    </row>
    <row r="5" spans="1:20">
      <c r="A5" s="29"/>
      <c r="B5" s="618" t="s">
        <v>81</v>
      </c>
      <c r="C5" s="618"/>
      <c r="D5" s="618"/>
      <c r="E5" s="618"/>
      <c r="F5" s="618"/>
      <c r="G5" s="20"/>
      <c r="H5" s="20"/>
      <c r="I5" s="20"/>
      <c r="J5" s="24"/>
      <c r="K5" s="261"/>
    </row>
    <row r="6" spans="1:20" ht="18.75" customHeight="1">
      <c r="A6" s="626" t="s">
        <v>77</v>
      </c>
      <c r="B6" s="626"/>
      <c r="C6" s="626"/>
      <c r="D6" s="626"/>
      <c r="E6" s="626"/>
      <c r="F6" s="626"/>
      <c r="G6" s="626"/>
      <c r="H6" s="626"/>
      <c r="I6" s="626"/>
      <c r="J6" s="24"/>
      <c r="K6" s="261"/>
    </row>
    <row r="7" spans="1:20">
      <c r="A7" s="64"/>
      <c r="B7" s="626" t="s">
        <v>79</v>
      </c>
      <c r="C7" s="626"/>
      <c r="D7" s="626"/>
      <c r="E7" s="626"/>
      <c r="F7" s="626"/>
      <c r="G7" s="626"/>
      <c r="H7" s="626"/>
      <c r="I7" s="626"/>
      <c r="J7" s="24"/>
      <c r="K7" s="255"/>
    </row>
    <row r="8" spans="1:20">
      <c r="A8" s="64"/>
      <c r="B8" s="618" t="s">
        <v>80</v>
      </c>
      <c r="C8" s="618"/>
      <c r="D8" s="618"/>
      <c r="E8" s="618"/>
      <c r="F8" s="618"/>
      <c r="G8" s="64"/>
      <c r="H8" s="64"/>
      <c r="I8" s="64"/>
      <c r="J8" s="24"/>
      <c r="K8" s="255"/>
    </row>
    <row r="9" spans="1:20" ht="21.75" customHeight="1">
      <c r="A9" s="616" t="s">
        <v>88</v>
      </c>
      <c r="B9" s="616"/>
      <c r="C9" s="616"/>
      <c r="D9" s="616"/>
      <c r="E9" s="30"/>
      <c r="F9" s="30"/>
      <c r="G9" s="20"/>
      <c r="H9" s="20"/>
      <c r="I9" s="20"/>
      <c r="J9" s="24"/>
      <c r="K9" s="255"/>
    </row>
    <row r="10" spans="1:20">
      <c r="A10" s="20"/>
      <c r="B10" s="618" t="s">
        <v>67</v>
      </c>
      <c r="C10" s="618"/>
      <c r="D10" s="20"/>
      <c r="E10" s="20"/>
      <c r="F10" s="20"/>
      <c r="G10" s="20"/>
      <c r="H10" s="20"/>
      <c r="I10" s="20"/>
      <c r="J10" s="24"/>
      <c r="K10" s="255"/>
    </row>
    <row r="11" spans="1:20">
      <c r="A11" s="65"/>
      <c r="B11" s="619" t="s">
        <v>68</v>
      </c>
      <c r="C11" s="619"/>
      <c r="D11" s="65"/>
      <c r="E11" s="65"/>
      <c r="F11" s="65"/>
      <c r="G11" s="65"/>
      <c r="H11" s="65"/>
      <c r="I11" s="65"/>
      <c r="J11" s="23"/>
      <c r="K11" s="256"/>
    </row>
    <row r="12" spans="1:20" ht="13.5" thickBot="1">
      <c r="A12" s="23"/>
      <c r="B12" s="31"/>
      <c r="C12" s="23"/>
      <c r="D12" s="23"/>
      <c r="E12" s="23"/>
      <c r="F12" s="23"/>
      <c r="G12" s="23"/>
      <c r="H12" s="23"/>
      <c r="I12" s="23"/>
      <c r="J12" s="23"/>
      <c r="K12" s="256"/>
    </row>
    <row r="13" spans="1:20" ht="13.5" thickBot="1">
      <c r="A13" s="32"/>
      <c r="B13" s="33"/>
      <c r="C13" s="33"/>
      <c r="D13" s="33"/>
      <c r="E13" s="33"/>
      <c r="F13" s="33"/>
      <c r="G13" s="33"/>
      <c r="H13" s="33"/>
      <c r="I13" s="33"/>
      <c r="J13" s="33"/>
      <c r="K13" s="33"/>
      <c r="L13" s="28"/>
      <c r="M13" s="28"/>
      <c r="N13" s="28"/>
      <c r="O13" s="28"/>
      <c r="P13" s="28"/>
      <c r="Q13" s="28"/>
      <c r="R13" s="28"/>
      <c r="S13" s="28"/>
      <c r="T13" s="28"/>
    </row>
    <row r="14" spans="1:20">
      <c r="A14" s="24"/>
      <c r="B14" s="24"/>
      <c r="C14" s="24"/>
      <c r="D14" s="24"/>
      <c r="E14" s="24"/>
      <c r="F14" s="24"/>
      <c r="G14" s="24"/>
      <c r="H14" s="24"/>
      <c r="I14" s="24"/>
      <c r="J14" s="24"/>
      <c r="K14" s="255"/>
    </row>
    <row r="15" spans="1:20">
      <c r="A15" s="29" t="s">
        <v>43</v>
      </c>
      <c r="B15" s="615" t="s">
        <v>314</v>
      </c>
      <c r="C15" s="615"/>
      <c r="D15" s="615"/>
      <c r="E15" s="615"/>
      <c r="F15" s="615"/>
      <c r="G15" s="615"/>
      <c r="H15" s="615"/>
      <c r="I15" s="24"/>
      <c r="J15" s="24"/>
      <c r="K15" s="255"/>
    </row>
    <row r="16" spans="1:20">
      <c r="A16" s="24"/>
      <c r="B16" s="250" t="s">
        <v>69</v>
      </c>
      <c r="C16" s="250"/>
      <c r="D16" s="250"/>
      <c r="E16" s="250"/>
      <c r="F16" s="250"/>
      <c r="G16" s="24"/>
      <c r="H16" s="24"/>
      <c r="I16" s="24"/>
      <c r="J16" s="24"/>
      <c r="K16" s="255"/>
    </row>
    <row r="17" spans="1:11">
      <c r="A17" s="24"/>
      <c r="B17" s="615" t="s">
        <v>73</v>
      </c>
      <c r="C17" s="615"/>
      <c r="D17" s="615"/>
      <c r="E17" s="615"/>
      <c r="F17" s="615"/>
      <c r="G17" s="615"/>
      <c r="H17" s="615"/>
      <c r="I17" s="615"/>
      <c r="J17" s="24"/>
      <c r="K17" s="255"/>
    </row>
    <row r="18" spans="1:11">
      <c r="A18" s="24"/>
      <c r="B18" s="20" t="s">
        <v>70</v>
      </c>
      <c r="C18" s="24"/>
      <c r="D18" s="24"/>
      <c r="E18" s="24"/>
      <c r="F18" s="24"/>
      <c r="G18" s="24"/>
      <c r="H18" s="24"/>
      <c r="I18" s="24"/>
      <c r="J18" s="24"/>
      <c r="K18" s="255"/>
    </row>
    <row r="19" spans="1:11" ht="12.75" customHeight="1">
      <c r="A19" s="24"/>
      <c r="B19" s="623" t="s">
        <v>307</v>
      </c>
      <c r="C19" s="623"/>
      <c r="D19" s="623"/>
      <c r="E19" s="623"/>
      <c r="F19" s="623"/>
      <c r="G19" s="623"/>
      <c r="H19" s="623"/>
      <c r="I19" s="623"/>
      <c r="J19" s="39"/>
      <c r="K19" s="257"/>
    </row>
    <row r="20" spans="1:11" ht="12.75" customHeight="1">
      <c r="A20" s="24"/>
      <c r="B20" s="249" t="s">
        <v>308</v>
      </c>
      <c r="C20" s="251"/>
      <c r="D20" s="251"/>
      <c r="E20" s="251"/>
      <c r="F20" s="251"/>
      <c r="G20" s="251"/>
      <c r="H20" s="251"/>
      <c r="I20" s="251"/>
      <c r="J20" s="39"/>
      <c r="K20" s="257"/>
    </row>
    <row r="21" spans="1:11">
      <c r="A21" s="24"/>
      <c r="B21" s="24"/>
      <c r="C21" s="24"/>
      <c r="D21" s="24"/>
      <c r="E21" s="24"/>
      <c r="F21" s="24"/>
      <c r="G21" s="24"/>
      <c r="H21" s="24"/>
      <c r="I21" s="24"/>
      <c r="J21" s="24"/>
      <c r="K21" s="255"/>
    </row>
    <row r="22" spans="1:11">
      <c r="A22" s="24"/>
      <c r="B22" s="24"/>
      <c r="C22" s="24"/>
      <c r="D22" s="24"/>
      <c r="E22" s="24"/>
      <c r="F22" s="24"/>
      <c r="G22" s="24"/>
      <c r="H22" s="24"/>
      <c r="I22" s="24"/>
      <c r="J22" s="24"/>
      <c r="K22" s="255"/>
    </row>
    <row r="23" spans="1:11">
      <c r="A23" s="24"/>
      <c r="B23" s="24"/>
      <c r="C23" s="24"/>
      <c r="D23" s="24"/>
      <c r="E23" s="24"/>
      <c r="F23" s="24"/>
      <c r="G23" s="24"/>
      <c r="H23" s="24"/>
      <c r="I23" s="24"/>
      <c r="J23" s="24"/>
      <c r="K23" s="255"/>
    </row>
    <row r="24" spans="1:11">
      <c r="A24" s="24"/>
      <c r="B24" s="24"/>
      <c r="C24" s="24"/>
      <c r="D24" s="24"/>
      <c r="E24" s="24"/>
      <c r="F24" s="24"/>
      <c r="G24" s="24"/>
      <c r="H24" s="24"/>
      <c r="I24" s="24"/>
      <c r="J24" s="24"/>
      <c r="K24" s="255"/>
    </row>
    <row r="25" spans="1:11">
      <c r="A25" s="24"/>
      <c r="B25" s="24"/>
      <c r="C25" s="24"/>
      <c r="D25" s="24"/>
      <c r="E25" s="24"/>
      <c r="F25" s="24"/>
      <c r="G25" s="24"/>
      <c r="H25" s="24"/>
      <c r="I25" s="24"/>
      <c r="J25" s="24"/>
      <c r="K25" s="255"/>
    </row>
    <row r="26" spans="1:11">
      <c r="A26" s="24"/>
      <c r="B26" s="24"/>
      <c r="C26" s="24"/>
      <c r="D26" s="24"/>
      <c r="E26" s="24"/>
      <c r="F26" s="24"/>
      <c r="G26" s="24"/>
      <c r="H26" s="24"/>
      <c r="I26" s="24"/>
      <c r="J26" s="24"/>
      <c r="K26" s="255"/>
    </row>
    <row r="27" spans="1:11">
      <c r="A27" s="24"/>
      <c r="B27" s="24"/>
      <c r="C27" s="24"/>
      <c r="D27" s="24"/>
      <c r="E27" s="24"/>
      <c r="F27" s="24"/>
      <c r="G27" s="24"/>
      <c r="H27" s="24"/>
      <c r="I27" s="24"/>
      <c r="J27" s="24"/>
      <c r="K27" s="255"/>
    </row>
    <row r="28" spans="1:11">
      <c r="A28" s="24"/>
      <c r="B28" s="24"/>
      <c r="C28" s="24"/>
      <c r="D28" s="24"/>
      <c r="E28" s="24"/>
      <c r="F28" s="24"/>
      <c r="G28" s="24"/>
      <c r="H28" s="24"/>
      <c r="I28" s="24"/>
      <c r="J28" s="24"/>
      <c r="K28" s="255"/>
    </row>
    <row r="29" spans="1:11">
      <c r="A29" s="24"/>
      <c r="B29" s="24"/>
      <c r="C29" s="24"/>
      <c r="D29" s="24"/>
      <c r="E29" s="24"/>
      <c r="F29" s="24"/>
      <c r="G29" s="24"/>
      <c r="H29" s="24"/>
      <c r="I29" s="24"/>
      <c r="J29" s="24"/>
      <c r="K29" s="255"/>
    </row>
    <row r="30" spans="1:11">
      <c r="A30" s="24"/>
      <c r="B30" s="24"/>
      <c r="C30" s="24"/>
      <c r="D30" s="24"/>
      <c r="E30" s="24"/>
      <c r="F30" s="24"/>
      <c r="G30" s="24"/>
      <c r="H30" s="24"/>
      <c r="I30" s="24"/>
      <c r="J30" s="24"/>
      <c r="K30" s="255"/>
    </row>
    <row r="31" spans="1:11">
      <c r="A31" s="24"/>
      <c r="B31" s="24"/>
      <c r="C31" s="24"/>
      <c r="D31" s="24"/>
      <c r="E31" s="24"/>
      <c r="F31" s="24"/>
      <c r="G31" s="24"/>
      <c r="H31" s="24"/>
      <c r="I31" s="24"/>
      <c r="J31" s="24"/>
      <c r="K31" s="255"/>
    </row>
    <row r="32" spans="1:11">
      <c r="A32" s="24"/>
      <c r="B32" s="24"/>
      <c r="C32" s="24"/>
      <c r="D32" s="24"/>
      <c r="E32" s="24"/>
      <c r="F32" s="24"/>
      <c r="G32" s="24"/>
      <c r="H32" s="24"/>
      <c r="I32" s="24"/>
      <c r="J32" s="24"/>
      <c r="K32" s="255"/>
    </row>
    <row r="33" spans="1:15">
      <c r="A33" s="24"/>
      <c r="B33" s="24"/>
      <c r="C33" s="24"/>
      <c r="D33" s="24"/>
      <c r="E33" s="24"/>
      <c r="F33" s="24"/>
      <c r="G33" s="24"/>
      <c r="H33" s="24"/>
      <c r="I33" s="24"/>
      <c r="J33" s="24"/>
      <c r="K33" s="255"/>
    </row>
    <row r="34" spans="1:15">
      <c r="A34" s="24"/>
      <c r="B34" s="24"/>
      <c r="C34" s="24"/>
      <c r="D34" s="24"/>
      <c r="E34" s="24"/>
      <c r="F34" s="24"/>
      <c r="G34" s="24"/>
      <c r="H34" s="24"/>
      <c r="I34" s="24"/>
      <c r="J34" s="24"/>
      <c r="K34" s="255"/>
    </row>
    <row r="35" spans="1:15">
      <c r="A35" s="24"/>
      <c r="B35" s="24"/>
      <c r="C35" s="24"/>
      <c r="D35" s="24"/>
      <c r="E35" s="24"/>
      <c r="F35" s="24"/>
      <c r="G35" s="24"/>
      <c r="H35" s="24"/>
      <c r="I35" s="24"/>
      <c r="J35" s="24"/>
      <c r="K35" s="255"/>
    </row>
    <row r="36" spans="1:15">
      <c r="A36" s="24"/>
      <c r="B36" s="24"/>
      <c r="C36" s="24"/>
      <c r="D36" s="24"/>
      <c r="E36" s="24"/>
      <c r="F36" s="24"/>
      <c r="G36" s="24"/>
      <c r="H36" s="24"/>
      <c r="I36" s="24"/>
      <c r="J36" s="24"/>
      <c r="K36" s="255"/>
    </row>
    <row r="37" spans="1:15">
      <c r="A37" s="24"/>
      <c r="B37" s="24"/>
      <c r="C37" s="24"/>
      <c r="D37" s="24"/>
      <c r="E37" s="24"/>
      <c r="F37" s="24"/>
      <c r="G37" s="24"/>
      <c r="H37" s="24"/>
      <c r="I37" s="24"/>
      <c r="J37" s="24"/>
      <c r="K37" s="255"/>
    </row>
    <row r="38" spans="1:15">
      <c r="A38" s="24"/>
      <c r="B38" s="24"/>
      <c r="C38" s="24"/>
      <c r="D38" s="24"/>
      <c r="E38" s="24"/>
      <c r="F38" s="24"/>
      <c r="G38" s="24"/>
      <c r="H38" s="24"/>
      <c r="I38" s="24"/>
      <c r="J38" s="24"/>
      <c r="K38" s="255"/>
    </row>
    <row r="39" spans="1:15">
      <c r="A39" s="24"/>
      <c r="B39" s="24"/>
      <c r="C39" s="24"/>
      <c r="D39" s="24"/>
      <c r="E39" s="24"/>
      <c r="F39" s="24"/>
      <c r="G39" s="24"/>
      <c r="H39" s="24"/>
      <c r="I39" s="24"/>
      <c r="J39" s="24"/>
      <c r="K39" s="255"/>
    </row>
    <row r="40" spans="1:15">
      <c r="A40" s="24"/>
      <c r="B40" s="24"/>
      <c r="C40" s="24"/>
      <c r="D40" s="24"/>
      <c r="E40" s="24"/>
      <c r="F40" s="24"/>
      <c r="G40" s="24"/>
      <c r="H40" s="24"/>
      <c r="I40" s="24"/>
      <c r="J40" s="24"/>
      <c r="K40" s="255"/>
    </row>
    <row r="41" spans="1:15">
      <c r="A41" s="24"/>
      <c r="B41" s="24"/>
      <c r="C41" s="24"/>
      <c r="D41" s="24"/>
      <c r="E41" s="24"/>
      <c r="F41" s="24"/>
      <c r="G41" s="24"/>
      <c r="H41" s="24"/>
      <c r="I41" s="24"/>
      <c r="J41" s="24"/>
      <c r="K41" s="255"/>
    </row>
    <row r="42" spans="1:15">
      <c r="A42" s="19"/>
      <c r="B42" s="19"/>
      <c r="C42" s="19"/>
      <c r="D42" s="19"/>
      <c r="E42" s="19"/>
      <c r="F42" s="19"/>
      <c r="G42" s="19"/>
      <c r="H42" s="19"/>
      <c r="I42" s="19"/>
      <c r="J42" s="19"/>
      <c r="K42" s="258"/>
      <c r="L42" s="21"/>
      <c r="M42" s="21"/>
      <c r="N42" s="21"/>
      <c r="O42" s="21"/>
    </row>
    <row r="43" spans="1:15">
      <c r="A43" s="19"/>
      <c r="B43" s="19"/>
      <c r="C43" s="19"/>
      <c r="D43" s="19"/>
      <c r="E43" s="19"/>
      <c r="F43" s="19"/>
      <c r="G43" s="19"/>
      <c r="H43" s="19"/>
      <c r="I43" s="19"/>
      <c r="J43" s="19"/>
      <c r="K43" s="258"/>
      <c r="L43" s="21"/>
      <c r="M43" s="21"/>
      <c r="N43" s="21"/>
      <c r="O43" s="21"/>
    </row>
    <row r="44" spans="1:15">
      <c r="A44" s="19"/>
      <c r="B44" s="19"/>
      <c r="C44" s="19"/>
      <c r="D44" s="19"/>
      <c r="E44" s="19"/>
      <c r="F44" s="19"/>
      <c r="G44" s="19"/>
      <c r="H44" s="19"/>
      <c r="I44" s="19"/>
      <c r="J44" s="19"/>
      <c r="K44" s="258"/>
      <c r="L44" s="21"/>
      <c r="M44" s="21"/>
      <c r="N44" s="21"/>
      <c r="O44" s="21"/>
    </row>
    <row r="45" spans="1:15">
      <c r="A45" s="19"/>
      <c r="B45" s="19"/>
      <c r="C45" s="19"/>
      <c r="D45" s="19"/>
      <c r="E45" s="19"/>
      <c r="F45" s="19"/>
      <c r="G45" s="19"/>
      <c r="H45" s="19"/>
      <c r="I45" s="19"/>
      <c r="J45" s="19"/>
      <c r="K45" s="258"/>
      <c r="L45" s="21"/>
      <c r="M45" s="21"/>
      <c r="N45" s="21"/>
      <c r="O45" s="21"/>
    </row>
    <row r="46" spans="1:15">
      <c r="A46" s="19"/>
      <c r="B46" s="19"/>
      <c r="C46" s="19"/>
      <c r="D46" s="19"/>
      <c r="E46" s="19"/>
      <c r="F46" s="19"/>
      <c r="G46" s="19"/>
      <c r="H46" s="19"/>
      <c r="I46" s="19"/>
      <c r="J46" s="19"/>
      <c r="K46" s="258"/>
      <c r="L46" s="21"/>
      <c r="M46" s="21"/>
      <c r="N46" s="21"/>
      <c r="O46" s="21"/>
    </row>
    <row r="47" spans="1:15">
      <c r="A47" s="19"/>
      <c r="B47" s="19" t="s">
        <v>71</v>
      </c>
      <c r="C47" s="19"/>
      <c r="D47" s="19"/>
      <c r="E47" s="19"/>
      <c r="F47" s="19"/>
      <c r="G47" s="19"/>
      <c r="H47" s="19"/>
      <c r="I47" s="19"/>
      <c r="J47" s="19"/>
      <c r="K47" s="258"/>
      <c r="L47" s="21"/>
      <c r="M47" s="21"/>
      <c r="N47" s="21"/>
      <c r="O47" s="21"/>
    </row>
    <row r="48" spans="1:15">
      <c r="A48" s="19"/>
      <c r="B48" s="19" t="s">
        <v>72</v>
      </c>
      <c r="C48" s="19"/>
      <c r="D48" s="19"/>
      <c r="E48" s="19"/>
      <c r="F48" s="19"/>
      <c r="G48" s="19"/>
      <c r="H48" s="19"/>
      <c r="I48" s="19"/>
      <c r="J48" s="19"/>
      <c r="K48" s="258"/>
      <c r="L48" s="21"/>
      <c r="M48" s="21"/>
      <c r="N48" s="21"/>
      <c r="O48" s="21"/>
    </row>
    <row r="49" spans="1:15">
      <c r="A49" s="19"/>
      <c r="B49" s="19"/>
      <c r="C49" s="19"/>
      <c r="D49" s="19"/>
      <c r="E49" s="19"/>
      <c r="F49" s="19"/>
      <c r="G49" s="19"/>
      <c r="H49" s="19"/>
      <c r="I49" s="19"/>
      <c r="J49" s="19"/>
      <c r="K49" s="258"/>
      <c r="L49" s="21"/>
      <c r="M49" s="21"/>
      <c r="N49" s="21"/>
      <c r="O49" s="21"/>
    </row>
    <row r="50" spans="1:15">
      <c r="A50" s="19"/>
      <c r="B50" s="19"/>
      <c r="C50" s="19"/>
      <c r="D50" s="19"/>
      <c r="E50" s="19"/>
      <c r="F50" s="19"/>
      <c r="G50" s="19"/>
      <c r="H50" s="19"/>
      <c r="I50" s="19"/>
      <c r="J50" s="19"/>
      <c r="K50" s="258"/>
      <c r="L50" s="21"/>
      <c r="M50" s="21"/>
      <c r="N50" s="21"/>
      <c r="O50" s="21"/>
    </row>
    <row r="51" spans="1:15">
      <c r="A51" s="19"/>
      <c r="B51" s="19"/>
      <c r="C51" s="19"/>
      <c r="D51" s="19"/>
      <c r="E51" s="19"/>
      <c r="F51" s="19"/>
      <c r="G51" s="19"/>
      <c r="H51" s="19"/>
      <c r="I51" s="19"/>
      <c r="J51" s="19"/>
      <c r="K51" s="258"/>
      <c r="L51" s="21"/>
      <c r="M51" s="21"/>
      <c r="N51" s="21"/>
      <c r="O51" s="21"/>
    </row>
    <row r="52" spans="1:15">
      <c r="A52" s="19"/>
      <c r="B52" s="19"/>
      <c r="C52" s="19"/>
      <c r="D52" s="19"/>
      <c r="E52" s="19"/>
      <c r="F52" s="19"/>
      <c r="G52" s="19"/>
      <c r="H52" s="19"/>
      <c r="I52" s="19"/>
      <c r="J52" s="19"/>
      <c r="K52" s="258"/>
      <c r="L52" s="21"/>
      <c r="M52" s="21"/>
      <c r="N52" s="21"/>
      <c r="O52" s="21"/>
    </row>
    <row r="53" spans="1:15">
      <c r="A53" s="19"/>
      <c r="B53" s="19"/>
      <c r="C53" s="19"/>
      <c r="D53" s="19"/>
      <c r="E53" s="19"/>
      <c r="F53" s="19"/>
      <c r="G53" s="19"/>
      <c r="H53" s="19"/>
      <c r="I53" s="19"/>
      <c r="J53" s="19"/>
      <c r="K53" s="258"/>
      <c r="L53" s="21"/>
      <c r="M53" s="21"/>
      <c r="N53" s="21"/>
      <c r="O53" s="21"/>
    </row>
    <row r="54" spans="1:15">
      <c r="A54" s="19"/>
      <c r="B54" s="19"/>
      <c r="C54" s="19"/>
      <c r="D54" s="19"/>
      <c r="E54" s="19"/>
      <c r="F54" s="19"/>
      <c r="G54" s="19"/>
      <c r="H54" s="19"/>
      <c r="I54" s="19"/>
      <c r="J54" s="19"/>
      <c r="K54" s="258"/>
      <c r="L54" s="21"/>
      <c r="M54" s="21"/>
      <c r="N54" s="21"/>
      <c r="O54" s="21"/>
    </row>
    <row r="55" spans="1:15">
      <c r="A55" s="19"/>
      <c r="B55" s="19"/>
      <c r="C55" s="19"/>
      <c r="D55" s="19"/>
      <c r="E55" s="19"/>
      <c r="F55" s="19"/>
      <c r="G55" s="19"/>
      <c r="H55" s="19"/>
      <c r="I55" s="19"/>
      <c r="J55" s="19"/>
      <c r="K55" s="258"/>
      <c r="L55" s="21"/>
      <c r="M55" s="21"/>
      <c r="N55" s="21"/>
      <c r="O55" s="21"/>
    </row>
    <row r="56" spans="1:15">
      <c r="A56" s="19"/>
      <c r="B56" s="19"/>
      <c r="C56" s="19"/>
      <c r="D56" s="19"/>
      <c r="E56" s="19"/>
      <c r="F56" s="19"/>
      <c r="G56" s="19"/>
      <c r="H56" s="19"/>
      <c r="I56" s="19"/>
      <c r="J56" s="19"/>
      <c r="K56" s="258"/>
      <c r="L56" s="21"/>
      <c r="M56" s="21"/>
      <c r="N56" s="21"/>
      <c r="O56" s="21"/>
    </row>
    <row r="57" spans="1:15">
      <c r="A57" s="19"/>
      <c r="B57" s="19"/>
      <c r="C57" s="19"/>
      <c r="D57" s="19"/>
      <c r="E57" s="19"/>
      <c r="F57" s="19"/>
      <c r="G57" s="19"/>
      <c r="H57" s="19"/>
      <c r="I57" s="19"/>
      <c r="J57" s="19"/>
      <c r="K57" s="258"/>
      <c r="L57" s="21"/>
      <c r="M57" s="21"/>
      <c r="N57" s="21"/>
      <c r="O57" s="21"/>
    </row>
    <row r="58" spans="1:15">
      <c r="A58" s="19"/>
      <c r="B58" s="19"/>
      <c r="C58" s="19"/>
      <c r="D58" s="19"/>
      <c r="E58" s="19"/>
      <c r="F58" s="19"/>
      <c r="G58" s="19"/>
      <c r="H58" s="19"/>
      <c r="I58" s="19"/>
      <c r="J58" s="19"/>
      <c r="K58" s="258"/>
      <c r="L58" s="21"/>
      <c r="M58" s="21"/>
      <c r="N58" s="21"/>
      <c r="O58" s="21"/>
    </row>
    <row r="59" spans="1:15">
      <c r="A59" s="19"/>
      <c r="B59" s="19"/>
      <c r="C59" s="19"/>
      <c r="D59" s="19"/>
      <c r="E59" s="19"/>
      <c r="F59" s="19"/>
      <c r="G59" s="19"/>
      <c r="H59" s="19"/>
      <c r="I59" s="19"/>
      <c r="J59" s="19"/>
      <c r="K59" s="258"/>
      <c r="L59" s="21"/>
      <c r="M59" s="21"/>
      <c r="N59" s="21"/>
      <c r="O59" s="21"/>
    </row>
    <row r="60" spans="1:15">
      <c r="A60" s="19"/>
      <c r="B60" s="19"/>
      <c r="C60" s="19"/>
      <c r="D60" s="19"/>
      <c r="E60" s="19"/>
      <c r="F60" s="19"/>
      <c r="G60" s="19"/>
      <c r="H60" s="19"/>
      <c r="I60" s="19"/>
      <c r="J60" s="19"/>
      <c r="K60" s="258"/>
      <c r="L60" s="21"/>
      <c r="M60" s="21"/>
      <c r="N60" s="21"/>
      <c r="O60" s="21"/>
    </row>
    <row r="61" spans="1:15">
      <c r="A61" s="19"/>
      <c r="B61" s="19"/>
      <c r="C61" s="19"/>
      <c r="D61" s="19"/>
      <c r="E61" s="19"/>
      <c r="F61" s="19"/>
      <c r="G61" s="19"/>
      <c r="H61" s="19"/>
      <c r="I61" s="19"/>
      <c r="J61" s="19"/>
      <c r="K61" s="258"/>
      <c r="L61" s="21"/>
      <c r="M61" s="21"/>
      <c r="N61" s="21"/>
      <c r="O61" s="21"/>
    </row>
    <row r="62" spans="1:15">
      <c r="A62" s="19"/>
      <c r="B62" s="19"/>
      <c r="C62" s="19"/>
      <c r="D62" s="19"/>
      <c r="E62" s="19"/>
      <c r="F62" s="19"/>
      <c r="G62" s="19"/>
      <c r="H62" s="19"/>
      <c r="I62" s="19"/>
      <c r="J62" s="19"/>
      <c r="K62" s="258"/>
      <c r="L62" s="21"/>
      <c r="M62" s="21"/>
      <c r="N62" s="21"/>
      <c r="O62" s="21"/>
    </row>
    <row r="63" spans="1:15">
      <c r="A63" s="19"/>
      <c r="B63" s="19"/>
      <c r="C63" s="19"/>
      <c r="D63" s="19"/>
      <c r="E63" s="19"/>
      <c r="F63" s="19"/>
      <c r="G63" s="19"/>
      <c r="H63" s="19"/>
      <c r="I63" s="19"/>
      <c r="J63" s="19"/>
      <c r="K63" s="258"/>
      <c r="L63" s="21"/>
      <c r="M63" s="21"/>
      <c r="N63" s="21"/>
      <c r="O63" s="21"/>
    </row>
    <row r="64" spans="1:15">
      <c r="A64" s="19"/>
      <c r="B64" s="19"/>
      <c r="C64" s="19"/>
      <c r="D64" s="19"/>
      <c r="E64" s="19"/>
      <c r="F64" s="19"/>
      <c r="G64" s="19"/>
      <c r="H64" s="19"/>
      <c r="I64" s="19"/>
      <c r="J64" s="19"/>
      <c r="K64" s="258"/>
      <c r="L64" s="21"/>
      <c r="M64" s="21"/>
      <c r="N64" s="21"/>
      <c r="O64" s="21"/>
    </row>
    <row r="65" spans="1:15">
      <c r="A65" s="19"/>
      <c r="B65" s="19"/>
      <c r="C65" s="19"/>
      <c r="D65" s="19"/>
      <c r="E65" s="19"/>
      <c r="F65" s="19"/>
      <c r="G65" s="19"/>
      <c r="H65" s="19"/>
      <c r="I65" s="19"/>
      <c r="J65" s="19"/>
      <c r="K65" s="258"/>
      <c r="L65" s="21"/>
      <c r="M65" s="21"/>
      <c r="N65" s="21"/>
      <c r="O65" s="21"/>
    </row>
    <row r="66" spans="1:15">
      <c r="A66" s="19"/>
      <c r="B66" s="19"/>
      <c r="C66" s="19"/>
      <c r="D66" s="19"/>
      <c r="E66" s="19"/>
      <c r="F66" s="19"/>
      <c r="G66" s="19"/>
      <c r="H66" s="19"/>
      <c r="I66" s="19"/>
      <c r="J66" s="19"/>
      <c r="K66" s="258"/>
      <c r="L66" s="21"/>
      <c r="M66" s="21"/>
      <c r="N66" s="21"/>
      <c r="O66" s="21"/>
    </row>
    <row r="67" spans="1:15">
      <c r="A67" s="19"/>
      <c r="B67" s="19"/>
      <c r="C67" s="19"/>
      <c r="D67" s="19"/>
      <c r="E67" s="19"/>
      <c r="F67" s="19"/>
      <c r="G67" s="19"/>
      <c r="H67" s="19"/>
      <c r="I67" s="19"/>
      <c r="J67" s="19"/>
      <c r="K67" s="258"/>
      <c r="L67" s="21"/>
      <c r="M67" s="21"/>
      <c r="N67" s="21"/>
      <c r="O67" s="21"/>
    </row>
    <row r="68" spans="1:15">
      <c r="A68" s="19"/>
      <c r="B68" s="19"/>
      <c r="C68" s="19"/>
      <c r="D68" s="19"/>
      <c r="E68" s="19"/>
      <c r="F68" s="19"/>
      <c r="G68" s="19"/>
      <c r="H68" s="19"/>
      <c r="I68" s="19"/>
      <c r="J68" s="19"/>
      <c r="K68" s="258"/>
      <c r="L68" s="21"/>
      <c r="M68" s="21"/>
      <c r="N68" s="21"/>
      <c r="O68" s="21"/>
    </row>
    <row r="69" spans="1:15">
      <c r="A69" s="19"/>
      <c r="B69" s="19"/>
      <c r="C69" s="19"/>
      <c r="D69" s="19"/>
      <c r="E69" s="19"/>
      <c r="F69" s="19"/>
      <c r="G69" s="19"/>
      <c r="H69" s="19"/>
      <c r="I69" s="19"/>
      <c r="J69" s="19"/>
      <c r="K69" s="258"/>
      <c r="L69" s="21"/>
      <c r="M69" s="21"/>
      <c r="N69" s="21"/>
      <c r="O69" s="21"/>
    </row>
    <row r="70" spans="1:15">
      <c r="A70" s="19"/>
      <c r="B70" s="19"/>
      <c r="C70" s="19"/>
      <c r="D70" s="19"/>
      <c r="E70" s="19"/>
      <c r="F70" s="19"/>
      <c r="G70" s="19"/>
      <c r="H70" s="19"/>
      <c r="I70" s="19"/>
      <c r="J70" s="19"/>
      <c r="K70" s="258"/>
      <c r="L70" s="21"/>
      <c r="M70" s="21"/>
      <c r="N70" s="21"/>
      <c r="O70" s="21"/>
    </row>
    <row r="71" spans="1:15">
      <c r="A71" s="19"/>
      <c r="B71" s="19"/>
      <c r="C71" s="19"/>
      <c r="D71" s="19"/>
      <c r="E71" s="19"/>
      <c r="F71" s="19"/>
      <c r="G71" s="19"/>
      <c r="H71" s="19"/>
      <c r="I71" s="19"/>
      <c r="J71" s="19"/>
      <c r="K71" s="258"/>
      <c r="L71" s="21"/>
      <c r="M71" s="21"/>
      <c r="N71" s="21"/>
      <c r="O71" s="21"/>
    </row>
    <row r="72" spans="1:15">
      <c r="A72" s="19"/>
      <c r="B72" s="19"/>
      <c r="C72" s="19"/>
      <c r="D72" s="19"/>
      <c r="E72" s="19"/>
      <c r="F72" s="19"/>
      <c r="G72" s="19"/>
      <c r="H72" s="19"/>
      <c r="I72" s="19"/>
      <c r="J72" s="19"/>
      <c r="K72" s="258"/>
      <c r="L72" s="21"/>
      <c r="M72" s="21"/>
      <c r="N72" s="21"/>
      <c r="O72" s="21"/>
    </row>
    <row r="73" spans="1:15">
      <c r="A73" s="19"/>
      <c r="B73" s="19"/>
      <c r="C73" s="19"/>
      <c r="D73" s="19"/>
      <c r="E73" s="19"/>
      <c r="F73" s="19"/>
      <c r="G73" s="19"/>
      <c r="H73" s="19"/>
      <c r="I73" s="19"/>
      <c r="J73" s="19"/>
      <c r="K73" s="258"/>
      <c r="L73" s="21"/>
      <c r="M73" s="21"/>
      <c r="N73" s="21"/>
      <c r="O73" s="21"/>
    </row>
    <row r="74" spans="1:15">
      <c r="A74" s="19"/>
      <c r="B74" s="19"/>
      <c r="C74" s="19"/>
      <c r="D74" s="19"/>
      <c r="E74" s="19"/>
      <c r="F74" s="19"/>
      <c r="G74" s="19"/>
      <c r="H74" s="19"/>
      <c r="I74" s="19"/>
      <c r="J74" s="19"/>
      <c r="K74" s="258"/>
      <c r="L74" s="21"/>
      <c r="M74" s="21"/>
      <c r="N74" s="21"/>
      <c r="O74" s="21"/>
    </row>
    <row r="75" spans="1:15">
      <c r="A75" s="19"/>
      <c r="B75" s="19"/>
      <c r="C75" s="19"/>
      <c r="D75" s="19"/>
      <c r="E75" s="19"/>
      <c r="F75" s="19"/>
      <c r="G75" s="19"/>
      <c r="H75" s="19"/>
      <c r="I75" s="19"/>
      <c r="J75" s="19"/>
      <c r="K75" s="258"/>
      <c r="L75" s="21"/>
      <c r="M75" s="21"/>
      <c r="N75" s="21"/>
      <c r="O75" s="21"/>
    </row>
    <row r="76" spans="1:15">
      <c r="A76" s="19"/>
      <c r="B76" s="34" t="s">
        <v>74</v>
      </c>
      <c r="C76" s="19"/>
      <c r="D76" s="19"/>
      <c r="E76" s="19"/>
      <c r="F76" s="19"/>
      <c r="G76" s="19"/>
      <c r="H76" s="19"/>
      <c r="I76" s="19"/>
      <c r="J76" s="19"/>
      <c r="K76" s="258"/>
      <c r="L76" s="21"/>
      <c r="M76" s="21"/>
      <c r="N76" s="21"/>
      <c r="O76" s="21"/>
    </row>
    <row r="77" spans="1:15">
      <c r="A77" s="19"/>
      <c r="B77" s="252" t="s">
        <v>309</v>
      </c>
      <c r="C77" s="252"/>
      <c r="D77" s="252"/>
      <c r="E77" s="252"/>
      <c r="F77" s="252"/>
      <c r="G77" s="252"/>
      <c r="H77" s="19"/>
      <c r="I77" s="19"/>
      <c r="J77" s="19"/>
      <c r="K77" s="258"/>
      <c r="L77" s="21"/>
      <c r="M77" s="21"/>
      <c r="N77" s="21"/>
      <c r="O77" s="21"/>
    </row>
    <row r="78" spans="1:15" ht="6.75" customHeight="1">
      <c r="A78" s="19"/>
      <c r="B78" s="34"/>
      <c r="C78" s="19"/>
      <c r="D78" s="19"/>
      <c r="E78" s="19"/>
      <c r="F78" s="19"/>
      <c r="G78" s="19"/>
      <c r="H78" s="19"/>
      <c r="I78" s="19"/>
      <c r="J78" s="19"/>
      <c r="K78" s="258"/>
      <c r="L78" s="21"/>
      <c r="M78" s="21"/>
      <c r="N78" s="21"/>
      <c r="O78" s="21"/>
    </row>
    <row r="79" spans="1:15">
      <c r="A79" s="19"/>
      <c r="B79" s="35"/>
      <c r="C79" s="19"/>
      <c r="D79" s="19"/>
      <c r="E79" s="19"/>
      <c r="F79" s="19"/>
      <c r="G79" s="19"/>
      <c r="H79" s="19"/>
      <c r="I79" s="19"/>
      <c r="J79" s="19"/>
      <c r="K79" s="258"/>
      <c r="L79" s="21"/>
      <c r="M79" s="21"/>
      <c r="N79" s="21"/>
      <c r="O79" s="21"/>
    </row>
    <row r="80" spans="1:15">
      <c r="A80" s="19"/>
      <c r="B80" s="19"/>
      <c r="C80" s="19"/>
      <c r="D80" s="19"/>
      <c r="E80" s="19"/>
      <c r="F80" s="19"/>
      <c r="G80" s="19"/>
      <c r="H80" s="19"/>
      <c r="I80" s="19"/>
      <c r="J80" s="19"/>
      <c r="K80" s="258"/>
      <c r="L80" s="21"/>
      <c r="M80" s="21"/>
      <c r="N80" s="21"/>
      <c r="O80" s="21"/>
    </row>
    <row r="81" spans="1:15">
      <c r="A81" s="19"/>
      <c r="B81" s="19"/>
      <c r="C81" s="19"/>
      <c r="D81" s="19"/>
      <c r="E81" s="19"/>
      <c r="F81" s="19"/>
      <c r="G81" s="19"/>
      <c r="H81" s="19"/>
      <c r="I81" s="19"/>
      <c r="J81" s="19"/>
      <c r="K81" s="258"/>
      <c r="L81" s="21"/>
      <c r="M81" s="21"/>
      <c r="N81" s="21"/>
      <c r="O81" s="21"/>
    </row>
    <row r="82" spans="1:15">
      <c r="A82" s="19"/>
      <c r="B82" s="19"/>
      <c r="C82" s="19"/>
      <c r="D82" s="19"/>
      <c r="E82" s="19"/>
      <c r="F82" s="19"/>
      <c r="G82" s="19"/>
      <c r="H82" s="19"/>
      <c r="I82" s="19"/>
      <c r="J82" s="19"/>
      <c r="K82" s="258"/>
      <c r="L82" s="21"/>
      <c r="M82" s="21"/>
      <c r="N82" s="21"/>
      <c r="O82" s="21"/>
    </row>
    <row r="83" spans="1:15">
      <c r="A83" s="19"/>
      <c r="B83" s="19"/>
      <c r="C83" s="19"/>
      <c r="D83" s="19"/>
      <c r="E83" s="19"/>
      <c r="F83" s="19"/>
      <c r="G83" s="19"/>
      <c r="H83" s="19"/>
      <c r="I83" s="19"/>
      <c r="J83" s="19"/>
      <c r="K83" s="258"/>
      <c r="L83" s="21"/>
      <c r="M83" s="21"/>
      <c r="N83" s="21"/>
      <c r="O83" s="21"/>
    </row>
    <row r="84" spans="1:15">
      <c r="A84" s="19"/>
      <c r="B84" s="19"/>
      <c r="C84" s="19"/>
      <c r="D84" s="19"/>
      <c r="E84" s="19"/>
      <c r="F84" s="19"/>
      <c r="G84" s="19"/>
      <c r="H84" s="19"/>
      <c r="I84" s="19"/>
      <c r="J84" s="19"/>
      <c r="K84" s="258"/>
      <c r="L84" s="21"/>
      <c r="M84" s="21"/>
      <c r="N84" s="21"/>
      <c r="O84" s="21"/>
    </row>
    <row r="85" spans="1:15">
      <c r="A85" s="19"/>
      <c r="B85" s="19"/>
      <c r="C85" s="19"/>
      <c r="D85" s="19"/>
      <c r="E85" s="19"/>
      <c r="F85" s="19"/>
      <c r="G85" s="19"/>
      <c r="H85" s="19"/>
      <c r="I85" s="19"/>
      <c r="J85" s="19"/>
      <c r="K85" s="258"/>
      <c r="L85" s="21"/>
      <c r="M85" s="21"/>
      <c r="N85" s="21"/>
      <c r="O85" s="21"/>
    </row>
    <row r="86" spans="1:15">
      <c r="A86" s="19"/>
      <c r="B86" s="19"/>
      <c r="C86" s="19"/>
      <c r="D86" s="19"/>
      <c r="E86" s="19"/>
      <c r="F86" s="19"/>
      <c r="G86" s="19"/>
      <c r="H86" s="19"/>
      <c r="I86" s="19"/>
      <c r="J86" s="19"/>
      <c r="K86" s="258"/>
      <c r="L86" s="21"/>
      <c r="M86" s="21"/>
      <c r="N86" s="21"/>
      <c r="O86" s="21"/>
    </row>
    <row r="87" spans="1:15">
      <c r="A87" s="19"/>
      <c r="B87" s="19"/>
      <c r="C87" s="19"/>
      <c r="D87" s="19"/>
      <c r="E87" s="19"/>
      <c r="F87" s="19"/>
      <c r="G87" s="19"/>
      <c r="H87" s="19"/>
      <c r="I87" s="19"/>
      <c r="J87" s="19"/>
      <c r="K87" s="258"/>
      <c r="L87" s="21"/>
      <c r="M87" s="21"/>
      <c r="N87" s="21"/>
      <c r="O87" s="21"/>
    </row>
    <row r="88" spans="1:15">
      <c r="A88" s="19"/>
      <c r="B88" s="19"/>
      <c r="C88" s="19"/>
      <c r="D88" s="19"/>
      <c r="E88" s="19"/>
      <c r="F88" s="19"/>
      <c r="G88" s="19"/>
      <c r="H88" s="19"/>
      <c r="I88" s="19"/>
      <c r="J88" s="19"/>
      <c r="K88" s="258"/>
      <c r="L88" s="21"/>
      <c r="M88" s="21"/>
      <c r="N88" s="21"/>
      <c r="O88" s="21"/>
    </row>
    <row r="89" spans="1:15">
      <c r="A89" s="19"/>
      <c r="B89" s="19"/>
      <c r="C89" s="19"/>
      <c r="D89" s="19"/>
      <c r="E89" s="19"/>
      <c r="F89" s="19"/>
      <c r="G89" s="19"/>
      <c r="H89" s="19"/>
      <c r="I89" s="19"/>
      <c r="J89" s="19"/>
      <c r="K89" s="258"/>
      <c r="L89" s="21"/>
      <c r="M89" s="21"/>
      <c r="N89" s="21"/>
      <c r="O89" s="21"/>
    </row>
    <row r="90" spans="1:15">
      <c r="A90" s="19"/>
      <c r="B90" s="19"/>
      <c r="C90" s="19"/>
      <c r="D90" s="19"/>
      <c r="E90" s="19"/>
      <c r="F90" s="19"/>
      <c r="G90" s="19"/>
      <c r="H90" s="19"/>
      <c r="I90" s="19"/>
      <c r="J90" s="19"/>
      <c r="K90" s="258"/>
      <c r="L90" s="21"/>
      <c r="M90" s="21"/>
      <c r="N90" s="21"/>
      <c r="O90" s="21"/>
    </row>
    <row r="91" spans="1:15">
      <c r="A91" s="19"/>
      <c r="B91" s="19"/>
      <c r="C91" s="19"/>
      <c r="D91" s="19"/>
      <c r="E91" s="19"/>
      <c r="F91" s="19"/>
      <c r="G91" s="19"/>
      <c r="H91" s="19"/>
      <c r="I91" s="19"/>
      <c r="J91" s="19"/>
      <c r="K91" s="258"/>
      <c r="L91" s="21"/>
      <c r="M91" s="21"/>
      <c r="N91" s="21"/>
      <c r="O91" s="21"/>
    </row>
    <row r="92" spans="1:15">
      <c r="A92" s="19"/>
      <c r="B92" s="19"/>
      <c r="C92" s="19"/>
      <c r="D92" s="19"/>
      <c r="E92" s="19"/>
      <c r="F92" s="19"/>
      <c r="G92" s="19"/>
      <c r="H92" s="19"/>
      <c r="I92" s="19"/>
      <c r="J92" s="19"/>
      <c r="K92" s="258"/>
      <c r="L92" s="21"/>
      <c r="M92" s="21"/>
      <c r="N92" s="21"/>
      <c r="O92" s="21"/>
    </row>
    <row r="93" spans="1:15">
      <c r="A93" s="19"/>
      <c r="B93" s="19"/>
      <c r="C93" s="19"/>
      <c r="D93" s="19"/>
      <c r="E93" s="19"/>
      <c r="F93" s="19"/>
      <c r="G93" s="19"/>
      <c r="H93" s="19"/>
      <c r="I93" s="19"/>
      <c r="J93" s="19"/>
      <c r="K93" s="258"/>
      <c r="L93" s="21"/>
      <c r="M93" s="21"/>
      <c r="N93" s="21"/>
      <c r="O93" s="21"/>
    </row>
    <row r="94" spans="1:15">
      <c r="A94" s="19"/>
      <c r="B94" s="19"/>
      <c r="C94" s="19"/>
      <c r="D94" s="19"/>
      <c r="E94" s="19"/>
      <c r="F94" s="19"/>
      <c r="G94" s="19"/>
      <c r="H94" s="19"/>
      <c r="I94" s="19"/>
      <c r="J94" s="19"/>
      <c r="K94" s="258"/>
      <c r="L94" s="21"/>
      <c r="M94" s="21"/>
      <c r="N94" s="21"/>
      <c r="O94" s="21"/>
    </row>
    <row r="95" spans="1:15">
      <c r="A95" s="19"/>
      <c r="B95" s="19"/>
      <c r="C95" s="19"/>
      <c r="D95" s="19"/>
      <c r="E95" s="19"/>
      <c r="F95" s="19"/>
      <c r="G95" s="19"/>
      <c r="H95" s="19"/>
      <c r="I95" s="19"/>
      <c r="J95" s="19"/>
      <c r="K95" s="258"/>
      <c r="L95" s="21"/>
      <c r="M95" s="21"/>
      <c r="N95" s="21"/>
      <c r="O95" s="21"/>
    </row>
    <row r="96" spans="1:15">
      <c r="A96" s="19"/>
      <c r="B96" s="19"/>
      <c r="C96" s="19"/>
      <c r="D96" s="19"/>
      <c r="E96" s="19"/>
      <c r="F96" s="19"/>
      <c r="G96" s="19"/>
      <c r="H96" s="19"/>
      <c r="I96" s="19"/>
      <c r="J96" s="19"/>
      <c r="K96" s="258"/>
      <c r="L96" s="21"/>
      <c r="M96" s="21"/>
      <c r="N96" s="21"/>
      <c r="O96" s="21"/>
    </row>
    <row r="97" spans="1:15">
      <c r="A97" s="19"/>
      <c r="B97" s="19"/>
      <c r="C97" s="19"/>
      <c r="D97" s="19"/>
      <c r="E97" s="19"/>
      <c r="F97" s="19"/>
      <c r="G97" s="19"/>
      <c r="H97" s="19"/>
      <c r="I97" s="19"/>
      <c r="J97" s="19"/>
      <c r="K97" s="258"/>
      <c r="L97" s="21"/>
      <c r="M97" s="21"/>
      <c r="N97" s="21"/>
      <c r="O97" s="21"/>
    </row>
    <row r="98" spans="1:15">
      <c r="A98" s="19"/>
      <c r="B98" s="19"/>
      <c r="C98" s="19"/>
      <c r="D98" s="19"/>
      <c r="E98" s="19"/>
      <c r="F98" s="19"/>
      <c r="G98" s="19"/>
      <c r="H98" s="19"/>
      <c r="I98" s="19"/>
      <c r="J98" s="19"/>
      <c r="K98" s="258"/>
      <c r="L98" s="21"/>
      <c r="M98" s="21"/>
      <c r="N98" s="21"/>
      <c r="O98" s="21"/>
    </row>
    <row r="99" spans="1:15">
      <c r="A99" s="19"/>
      <c r="B99" s="19"/>
      <c r="C99" s="19"/>
      <c r="D99" s="19"/>
      <c r="E99" s="19"/>
      <c r="F99" s="19"/>
      <c r="G99" s="19"/>
      <c r="H99" s="19"/>
      <c r="I99" s="19"/>
      <c r="J99" s="19"/>
      <c r="K99" s="258"/>
      <c r="L99" s="21"/>
      <c r="M99" s="21"/>
      <c r="N99" s="21"/>
      <c r="O99" s="21"/>
    </row>
    <row r="100" spans="1:15">
      <c r="A100" s="19"/>
      <c r="B100" s="19"/>
      <c r="C100" s="19"/>
      <c r="D100" s="19"/>
      <c r="E100" s="19"/>
      <c r="F100" s="19"/>
      <c r="G100" s="19"/>
      <c r="H100" s="19"/>
      <c r="I100" s="19"/>
      <c r="J100" s="19"/>
      <c r="K100" s="258"/>
      <c r="L100" s="21"/>
      <c r="M100" s="21"/>
      <c r="N100" s="21"/>
      <c r="O100" s="21"/>
    </row>
    <row r="101" spans="1:15">
      <c r="A101" s="19"/>
      <c r="B101" s="19"/>
      <c r="C101" s="19"/>
      <c r="D101" s="19"/>
      <c r="E101" s="19"/>
      <c r="F101" s="19"/>
      <c r="G101" s="19"/>
      <c r="H101" s="19"/>
      <c r="I101" s="19"/>
      <c r="J101" s="19"/>
      <c r="K101" s="258"/>
      <c r="L101" s="21"/>
      <c r="M101" s="21"/>
      <c r="N101" s="21"/>
      <c r="O101" s="21"/>
    </row>
    <row r="102" spans="1:15">
      <c r="A102" s="19"/>
      <c r="B102" s="19"/>
      <c r="C102" s="19"/>
      <c r="D102" s="19"/>
      <c r="E102" s="19"/>
      <c r="F102" s="19"/>
      <c r="G102" s="19"/>
      <c r="H102" s="19"/>
      <c r="I102" s="19"/>
      <c r="J102" s="19"/>
      <c r="K102" s="258"/>
      <c r="L102" s="21"/>
      <c r="M102" s="21"/>
      <c r="N102" s="21"/>
      <c r="O102" s="21"/>
    </row>
    <row r="103" spans="1:15">
      <c r="A103" s="19"/>
      <c r="B103" s="19"/>
      <c r="C103" s="19"/>
      <c r="D103" s="19"/>
      <c r="E103" s="19"/>
      <c r="F103" s="19"/>
      <c r="G103" s="19"/>
      <c r="H103" s="19"/>
      <c r="I103" s="19"/>
      <c r="J103" s="19"/>
      <c r="K103" s="258"/>
      <c r="L103" s="21"/>
      <c r="M103" s="21"/>
      <c r="N103" s="21"/>
      <c r="O103" s="21"/>
    </row>
    <row r="104" spans="1:15">
      <c r="A104" s="19"/>
      <c r="B104" s="19"/>
      <c r="C104" s="19"/>
      <c r="D104" s="19"/>
      <c r="E104" s="19"/>
      <c r="F104" s="19"/>
      <c r="G104" s="19"/>
      <c r="H104" s="19"/>
      <c r="I104" s="19"/>
      <c r="J104" s="19"/>
      <c r="K104" s="258"/>
      <c r="L104" s="21"/>
      <c r="M104" s="21"/>
      <c r="N104" s="21"/>
      <c r="O104" s="21"/>
    </row>
    <row r="105" spans="1:15">
      <c r="A105" s="19"/>
      <c r="B105" s="42" t="s">
        <v>100</v>
      </c>
      <c r="C105" s="19"/>
      <c r="D105" s="19"/>
      <c r="E105" s="19"/>
      <c r="F105" s="19"/>
      <c r="G105" s="19"/>
      <c r="H105" s="19"/>
      <c r="I105" s="19"/>
      <c r="J105" s="19"/>
      <c r="K105" s="258"/>
      <c r="L105" s="21"/>
      <c r="M105" s="21"/>
      <c r="N105" s="21"/>
      <c r="O105" s="21"/>
    </row>
    <row r="106" spans="1:15">
      <c r="A106" s="19"/>
      <c r="B106" s="19"/>
      <c r="C106" s="19"/>
      <c r="D106" s="19"/>
      <c r="E106" s="19"/>
      <c r="F106" s="19"/>
      <c r="G106" s="19"/>
      <c r="H106" s="19"/>
      <c r="I106" s="19"/>
      <c r="J106" s="19"/>
      <c r="K106" s="258"/>
      <c r="L106" s="21"/>
      <c r="M106" s="21"/>
      <c r="N106" s="21"/>
      <c r="O106" s="21"/>
    </row>
    <row r="107" spans="1:15">
      <c r="A107" s="19"/>
      <c r="B107" s="621" t="s">
        <v>75</v>
      </c>
      <c r="C107" s="621"/>
      <c r="D107" s="621"/>
      <c r="E107" s="19"/>
      <c r="F107" s="19"/>
      <c r="G107" s="19"/>
      <c r="H107" s="19"/>
      <c r="I107" s="19"/>
      <c r="J107" s="19"/>
      <c r="K107" s="258"/>
      <c r="L107" s="21"/>
      <c r="M107" s="21"/>
      <c r="N107" s="21"/>
      <c r="O107" s="21"/>
    </row>
    <row r="108" spans="1:15">
      <c r="A108" s="19"/>
      <c r="B108" s="19"/>
      <c r="C108" s="19"/>
      <c r="D108" s="19"/>
      <c r="E108" s="19"/>
      <c r="F108" s="19"/>
      <c r="G108" s="19"/>
      <c r="H108" s="19"/>
      <c r="I108" s="19"/>
      <c r="J108" s="19"/>
      <c r="K108" s="258"/>
      <c r="L108" s="21"/>
      <c r="M108" s="21"/>
      <c r="N108" s="21"/>
      <c r="O108" s="21"/>
    </row>
    <row r="109" spans="1:15">
      <c r="A109" s="19"/>
      <c r="B109" s="19"/>
      <c r="C109" s="19"/>
      <c r="D109" s="19"/>
      <c r="E109" s="19"/>
      <c r="F109" s="19"/>
      <c r="G109" s="19"/>
      <c r="H109" s="19"/>
      <c r="I109" s="19"/>
      <c r="J109" s="19"/>
      <c r="K109" s="258"/>
      <c r="L109" s="21"/>
      <c r="M109" s="21"/>
      <c r="N109" s="21"/>
      <c r="O109" s="21"/>
    </row>
    <row r="110" spans="1:15">
      <c r="A110" s="19"/>
      <c r="B110" s="19"/>
      <c r="C110" s="19"/>
      <c r="D110" s="19"/>
      <c r="E110" s="19"/>
      <c r="F110" s="19"/>
      <c r="G110" s="19"/>
      <c r="H110" s="19"/>
      <c r="I110" s="19"/>
      <c r="J110" s="19"/>
      <c r="K110" s="258"/>
      <c r="L110" s="21"/>
      <c r="M110" s="21"/>
      <c r="N110" s="21"/>
      <c r="O110" s="21"/>
    </row>
    <row r="111" spans="1:15">
      <c r="A111" s="19"/>
      <c r="B111" s="19"/>
      <c r="C111" s="19"/>
      <c r="D111" s="19"/>
      <c r="E111" s="19"/>
      <c r="F111" s="19"/>
      <c r="G111" s="19"/>
      <c r="H111" s="19"/>
      <c r="I111" s="19"/>
      <c r="J111" s="19"/>
      <c r="K111" s="258"/>
      <c r="L111" s="21"/>
      <c r="M111" s="21"/>
      <c r="N111" s="21"/>
      <c r="O111" s="21"/>
    </row>
    <row r="112" spans="1:15">
      <c r="A112" s="19"/>
      <c r="B112" s="19"/>
      <c r="C112" s="19"/>
      <c r="D112" s="19"/>
      <c r="E112" s="19"/>
      <c r="F112" s="19"/>
      <c r="G112" s="19"/>
      <c r="H112" s="19"/>
      <c r="I112" s="19"/>
      <c r="J112" s="19"/>
      <c r="K112" s="258"/>
      <c r="L112" s="21"/>
      <c r="M112" s="21"/>
      <c r="N112" s="21"/>
      <c r="O112" s="21"/>
    </row>
    <row r="113" spans="1:15">
      <c r="A113" s="19"/>
      <c r="B113" s="19"/>
      <c r="C113" s="19"/>
      <c r="D113" s="19"/>
      <c r="E113" s="19"/>
      <c r="F113" s="19"/>
      <c r="G113" s="19"/>
      <c r="H113" s="19"/>
      <c r="I113" s="19"/>
      <c r="J113" s="19"/>
      <c r="K113" s="258"/>
      <c r="L113" s="21"/>
      <c r="M113" s="21"/>
      <c r="N113" s="21"/>
      <c r="O113" s="21"/>
    </row>
    <row r="114" spans="1:15">
      <c r="A114" s="19"/>
      <c r="B114" s="19"/>
      <c r="C114" s="19"/>
      <c r="D114" s="19"/>
      <c r="E114" s="19"/>
      <c r="F114" s="19"/>
      <c r="G114" s="19"/>
      <c r="H114" s="19"/>
      <c r="I114" s="19"/>
      <c r="J114" s="19"/>
      <c r="K114" s="258"/>
      <c r="L114" s="21"/>
      <c r="M114" s="21"/>
      <c r="N114" s="21"/>
      <c r="O114" s="21"/>
    </row>
    <row r="115" spans="1:15">
      <c r="A115" s="19"/>
      <c r="B115" s="19"/>
      <c r="C115" s="19"/>
      <c r="D115" s="19"/>
      <c r="E115" s="19"/>
      <c r="F115" s="19"/>
      <c r="G115" s="19"/>
      <c r="H115" s="19"/>
      <c r="I115" s="19"/>
      <c r="J115" s="19"/>
      <c r="K115" s="258"/>
      <c r="L115" s="21"/>
      <c r="M115" s="21"/>
      <c r="N115" s="21"/>
      <c r="O115" s="21"/>
    </row>
    <row r="116" spans="1:15">
      <c r="A116" s="19"/>
      <c r="B116" s="19"/>
      <c r="C116" s="19"/>
      <c r="D116" s="19"/>
      <c r="E116" s="19"/>
      <c r="F116" s="19"/>
      <c r="G116" s="19"/>
      <c r="H116" s="19"/>
      <c r="I116" s="19"/>
      <c r="J116" s="19"/>
      <c r="K116" s="258"/>
      <c r="L116" s="21"/>
      <c r="M116" s="21"/>
      <c r="N116" s="21"/>
      <c r="O116" s="21"/>
    </row>
    <row r="117" spans="1:15">
      <c r="A117" s="19"/>
      <c r="B117" s="19"/>
      <c r="C117" s="19"/>
      <c r="D117" s="19"/>
      <c r="E117" s="19"/>
      <c r="F117" s="19"/>
      <c r="G117" s="19"/>
      <c r="H117" s="19"/>
      <c r="I117" s="19"/>
      <c r="J117" s="19"/>
      <c r="K117" s="258"/>
      <c r="L117" s="21"/>
      <c r="M117" s="21"/>
      <c r="N117" s="21"/>
      <c r="O117" s="21"/>
    </row>
    <row r="118" spans="1:15">
      <c r="A118" s="19"/>
      <c r="B118" s="19"/>
      <c r="C118" s="19"/>
      <c r="D118" s="19"/>
      <c r="E118" s="19"/>
      <c r="F118" s="19"/>
      <c r="G118" s="19"/>
      <c r="H118" s="19"/>
      <c r="I118" s="19"/>
      <c r="J118" s="19"/>
      <c r="K118" s="258"/>
      <c r="L118" s="21"/>
      <c r="M118" s="21"/>
      <c r="N118" s="21"/>
      <c r="O118" s="21"/>
    </row>
    <row r="119" spans="1:15">
      <c r="A119" s="19"/>
      <c r="B119" s="19"/>
      <c r="C119" s="19"/>
      <c r="D119" s="19"/>
      <c r="E119" s="19"/>
      <c r="F119" s="19"/>
      <c r="G119" s="19"/>
      <c r="H119" s="19"/>
      <c r="I119" s="19"/>
      <c r="J119" s="19"/>
      <c r="K119" s="258"/>
      <c r="L119" s="21"/>
      <c r="M119" s="21"/>
      <c r="N119" s="21"/>
      <c r="O119" s="21"/>
    </row>
    <row r="120" spans="1:15">
      <c r="A120" s="19"/>
      <c r="B120" s="19"/>
      <c r="C120" s="19"/>
      <c r="D120" s="19"/>
      <c r="E120" s="19"/>
      <c r="F120" s="19"/>
      <c r="G120" s="19"/>
      <c r="H120" s="19"/>
      <c r="I120" s="19"/>
      <c r="J120" s="19"/>
      <c r="K120" s="258"/>
      <c r="L120" s="21"/>
      <c r="M120" s="21"/>
      <c r="N120" s="21"/>
      <c r="O120" s="21"/>
    </row>
    <row r="121" spans="1:15">
      <c r="A121" s="19"/>
      <c r="B121" s="19"/>
      <c r="C121" s="19"/>
      <c r="D121" s="19"/>
      <c r="E121" s="19"/>
      <c r="F121" s="19"/>
      <c r="G121" s="19"/>
      <c r="H121" s="19"/>
      <c r="I121" s="19"/>
      <c r="J121" s="19"/>
      <c r="K121" s="258"/>
      <c r="L121" s="21"/>
      <c r="M121" s="21"/>
      <c r="N121" s="21"/>
      <c r="O121" s="21"/>
    </row>
    <row r="122" spans="1:15">
      <c r="A122" s="19"/>
      <c r="B122" s="19"/>
      <c r="C122" s="19"/>
      <c r="D122" s="19"/>
      <c r="E122" s="19"/>
      <c r="F122" s="19"/>
      <c r="G122" s="19"/>
      <c r="H122" s="19"/>
      <c r="I122" s="19"/>
      <c r="J122" s="19"/>
      <c r="K122" s="258"/>
      <c r="L122" s="21"/>
      <c r="M122" s="21"/>
      <c r="N122" s="21"/>
      <c r="O122" s="21"/>
    </row>
    <row r="123" spans="1:15">
      <c r="A123" s="19"/>
      <c r="B123" s="19"/>
      <c r="C123" s="19"/>
      <c r="D123" s="19"/>
      <c r="E123" s="19"/>
      <c r="F123" s="19"/>
      <c r="G123" s="19"/>
      <c r="H123" s="19"/>
      <c r="I123" s="19"/>
      <c r="J123" s="19"/>
      <c r="K123" s="258"/>
      <c r="L123" s="21"/>
      <c r="M123" s="21"/>
      <c r="N123" s="21"/>
      <c r="O123" s="21"/>
    </row>
    <row r="124" spans="1:15">
      <c r="A124" s="19"/>
      <c r="B124" s="19"/>
      <c r="C124" s="19"/>
      <c r="D124" s="19"/>
      <c r="E124" s="19"/>
      <c r="F124" s="19"/>
      <c r="G124" s="19"/>
      <c r="H124" s="19"/>
      <c r="I124" s="19"/>
      <c r="J124" s="19"/>
      <c r="K124" s="258"/>
      <c r="L124" s="21"/>
      <c r="M124" s="21"/>
      <c r="N124" s="21"/>
      <c r="O124" s="21"/>
    </row>
    <row r="125" spans="1:15">
      <c r="A125" s="19"/>
      <c r="B125" s="19"/>
      <c r="C125" s="19"/>
      <c r="D125" s="19"/>
      <c r="E125" s="19"/>
      <c r="F125" s="19"/>
      <c r="G125" s="19"/>
      <c r="H125" s="19"/>
      <c r="I125" s="19"/>
      <c r="J125" s="19"/>
      <c r="K125" s="258"/>
      <c r="L125" s="21"/>
      <c r="M125" s="21"/>
      <c r="N125" s="21"/>
      <c r="O125" s="21"/>
    </row>
    <row r="126" spans="1:15">
      <c r="A126" s="19"/>
      <c r="B126" s="19"/>
      <c r="C126" s="19"/>
      <c r="D126" s="19"/>
      <c r="E126" s="19"/>
      <c r="F126" s="19"/>
      <c r="G126" s="19"/>
      <c r="H126" s="19"/>
      <c r="I126" s="19"/>
      <c r="J126" s="19"/>
      <c r="K126" s="258"/>
      <c r="L126" s="21"/>
      <c r="M126" s="21"/>
      <c r="N126" s="21"/>
      <c r="O126" s="21"/>
    </row>
    <row r="127" spans="1:15">
      <c r="A127" s="19"/>
      <c r="B127" s="19"/>
      <c r="C127" s="19"/>
      <c r="D127" s="19"/>
      <c r="E127" s="19"/>
      <c r="F127" s="19"/>
      <c r="G127" s="19"/>
      <c r="H127" s="19"/>
      <c r="I127" s="19"/>
      <c r="J127" s="19"/>
      <c r="K127" s="258"/>
      <c r="L127" s="21"/>
      <c r="M127" s="21"/>
      <c r="N127" s="21"/>
      <c r="O127" s="21"/>
    </row>
    <row r="128" spans="1:15">
      <c r="A128" s="19"/>
      <c r="B128" s="19"/>
      <c r="C128" s="19"/>
      <c r="D128" s="19"/>
      <c r="E128" s="19"/>
      <c r="F128" s="19"/>
      <c r="G128" s="19"/>
      <c r="H128" s="19"/>
      <c r="I128" s="19"/>
      <c r="J128" s="19"/>
      <c r="K128" s="258"/>
      <c r="L128" s="21"/>
      <c r="M128" s="21"/>
      <c r="N128" s="21"/>
      <c r="O128" s="21"/>
    </row>
    <row r="129" spans="1:15">
      <c r="A129" s="19"/>
      <c r="B129" s="19"/>
      <c r="C129" s="19"/>
      <c r="D129" s="19"/>
      <c r="E129" s="19"/>
      <c r="F129" s="19"/>
      <c r="G129" s="19"/>
      <c r="H129" s="19"/>
      <c r="I129" s="19"/>
      <c r="J129" s="19"/>
      <c r="K129" s="258"/>
      <c r="L129" s="21"/>
      <c r="M129" s="21"/>
      <c r="N129" s="21"/>
      <c r="O129" s="21"/>
    </row>
    <row r="130" spans="1:15">
      <c r="A130" s="19"/>
      <c r="B130" s="19"/>
      <c r="C130" s="19"/>
      <c r="D130" s="19"/>
      <c r="E130" s="19"/>
      <c r="F130" s="19"/>
      <c r="G130" s="19"/>
      <c r="H130" s="19"/>
      <c r="I130" s="19"/>
      <c r="J130" s="19"/>
      <c r="K130" s="258"/>
      <c r="L130" s="21"/>
      <c r="M130" s="21"/>
      <c r="N130" s="21"/>
      <c r="O130" s="21"/>
    </row>
    <row r="131" spans="1:15">
      <c r="A131" s="19"/>
      <c r="B131" s="19"/>
      <c r="C131" s="19"/>
      <c r="D131" s="19"/>
      <c r="E131" s="19"/>
      <c r="F131" s="19"/>
      <c r="G131" s="19"/>
      <c r="H131" s="19"/>
      <c r="I131" s="19"/>
      <c r="J131" s="19"/>
      <c r="K131" s="258"/>
      <c r="L131" s="21"/>
      <c r="M131" s="21"/>
      <c r="N131" s="21"/>
      <c r="O131" s="21"/>
    </row>
    <row r="132" spans="1:15">
      <c r="A132" s="19"/>
      <c r="B132" s="19"/>
      <c r="C132" s="19"/>
      <c r="D132" s="19"/>
      <c r="E132" s="19"/>
      <c r="F132" s="19"/>
      <c r="G132" s="19"/>
      <c r="H132" s="19"/>
      <c r="I132" s="19"/>
      <c r="J132" s="19"/>
      <c r="K132" s="258"/>
      <c r="L132" s="21"/>
      <c r="M132" s="21"/>
      <c r="N132" s="21"/>
      <c r="O132" s="21"/>
    </row>
    <row r="133" spans="1:15">
      <c r="A133" s="19"/>
      <c r="B133" s="19"/>
      <c r="C133" s="19"/>
      <c r="D133" s="19"/>
      <c r="E133" s="19"/>
      <c r="F133" s="19"/>
      <c r="G133" s="19"/>
      <c r="H133" s="19"/>
      <c r="I133" s="19"/>
      <c r="J133" s="19"/>
      <c r="K133" s="258"/>
      <c r="L133" s="21"/>
      <c r="M133" s="21"/>
      <c r="N133" s="21"/>
      <c r="O133" s="21"/>
    </row>
    <row r="134" spans="1:15">
      <c r="A134" s="19"/>
      <c r="B134" s="19"/>
      <c r="C134" s="19"/>
      <c r="D134" s="19"/>
      <c r="E134" s="19"/>
      <c r="F134" s="19"/>
      <c r="G134" s="19"/>
      <c r="H134" s="19"/>
      <c r="I134" s="19"/>
      <c r="J134" s="19"/>
      <c r="K134" s="258"/>
      <c r="L134" s="21"/>
      <c r="M134" s="21"/>
      <c r="N134" s="21"/>
      <c r="O134" s="21"/>
    </row>
    <row r="135" spans="1:15">
      <c r="A135" s="19"/>
      <c r="B135" s="19"/>
      <c r="C135" s="19"/>
      <c r="D135" s="19"/>
      <c r="E135" s="19"/>
      <c r="F135" s="19"/>
      <c r="G135" s="19"/>
      <c r="H135" s="19"/>
      <c r="I135" s="19"/>
      <c r="J135" s="19"/>
      <c r="K135" s="258"/>
      <c r="L135" s="21"/>
      <c r="M135" s="21"/>
      <c r="N135" s="21"/>
      <c r="O135" s="21"/>
    </row>
    <row r="136" spans="1:15">
      <c r="A136" s="19"/>
      <c r="B136" s="19"/>
      <c r="C136" s="19"/>
      <c r="D136" s="19"/>
      <c r="E136" s="19"/>
      <c r="F136" s="19"/>
      <c r="G136" s="19"/>
      <c r="H136" s="19"/>
      <c r="I136" s="19"/>
      <c r="J136" s="19"/>
      <c r="K136" s="258"/>
      <c r="L136" s="21"/>
      <c r="M136" s="21"/>
      <c r="N136" s="21"/>
      <c r="O136" s="21"/>
    </row>
    <row r="137" spans="1:15">
      <c r="A137" s="19"/>
      <c r="B137" s="19"/>
      <c r="C137" s="19"/>
      <c r="D137" s="19"/>
      <c r="E137" s="19"/>
      <c r="F137" s="19"/>
      <c r="G137" s="19"/>
      <c r="H137" s="19"/>
      <c r="I137" s="19"/>
      <c r="J137" s="19"/>
      <c r="K137" s="258"/>
      <c r="L137" s="21"/>
      <c r="M137" s="21"/>
      <c r="N137" s="21"/>
      <c r="O137" s="21"/>
    </row>
    <row r="138" spans="1:15">
      <c r="A138" s="19"/>
      <c r="B138" s="19"/>
      <c r="C138" s="19"/>
      <c r="D138" s="19"/>
      <c r="E138" s="19"/>
      <c r="F138" s="19"/>
      <c r="G138" s="19"/>
      <c r="H138" s="19"/>
      <c r="I138" s="19"/>
      <c r="J138" s="19"/>
      <c r="K138" s="258"/>
      <c r="L138" s="21"/>
      <c r="M138" s="21"/>
      <c r="N138" s="21"/>
      <c r="O138" s="21"/>
    </row>
    <row r="139" spans="1:15">
      <c r="A139" s="19"/>
      <c r="B139" s="19"/>
      <c r="C139" s="19"/>
      <c r="D139" s="19"/>
      <c r="E139" s="19"/>
      <c r="F139" s="19"/>
      <c r="G139" s="19"/>
      <c r="H139" s="19"/>
      <c r="I139" s="19"/>
      <c r="J139" s="19"/>
      <c r="K139" s="258"/>
      <c r="L139" s="21"/>
      <c r="M139" s="21"/>
      <c r="N139" s="21"/>
      <c r="O139" s="21"/>
    </row>
    <row r="140" spans="1:15">
      <c r="A140" s="19"/>
      <c r="B140" s="19"/>
      <c r="C140" s="19"/>
      <c r="D140" s="19"/>
      <c r="E140" s="19"/>
      <c r="F140" s="19"/>
      <c r="G140" s="19"/>
      <c r="H140" s="19"/>
      <c r="I140" s="19"/>
      <c r="J140" s="19"/>
      <c r="K140" s="258"/>
      <c r="L140" s="21"/>
      <c r="M140" s="21"/>
      <c r="N140" s="21"/>
      <c r="O140" s="21"/>
    </row>
    <row r="141" spans="1:15">
      <c r="A141" s="19"/>
      <c r="B141" s="253" t="s">
        <v>310</v>
      </c>
      <c r="C141" s="19"/>
      <c r="D141" s="19"/>
      <c r="E141" s="19"/>
      <c r="F141" s="19"/>
      <c r="G141" s="19"/>
      <c r="H141" s="19"/>
      <c r="I141" s="19"/>
      <c r="J141" s="19"/>
      <c r="K141" s="258"/>
      <c r="L141" s="21"/>
      <c r="M141" s="21"/>
      <c r="N141" s="21"/>
      <c r="O141" s="21"/>
    </row>
    <row r="142" spans="1:15" ht="276" customHeight="1">
      <c r="A142" s="19"/>
      <c r="B142" s="19"/>
      <c r="C142" s="19"/>
      <c r="D142" s="19"/>
      <c r="E142" s="19"/>
      <c r="F142" s="19"/>
      <c r="G142" s="19"/>
      <c r="H142" s="19"/>
      <c r="I142" s="19"/>
      <c r="J142" s="19"/>
      <c r="K142" s="258"/>
      <c r="L142" s="21"/>
      <c r="M142" s="21"/>
      <c r="N142" s="21"/>
      <c r="O142" s="21"/>
    </row>
    <row r="143" spans="1:15">
      <c r="A143" s="19"/>
      <c r="B143" s="19"/>
      <c r="C143" s="19"/>
      <c r="D143" s="19"/>
      <c r="E143" s="19"/>
      <c r="F143" s="19"/>
      <c r="G143" s="19"/>
      <c r="H143" s="19"/>
      <c r="I143" s="19"/>
      <c r="J143" s="19"/>
      <c r="K143" s="258"/>
      <c r="L143" s="21"/>
      <c r="M143" s="21"/>
      <c r="N143" s="21"/>
      <c r="O143" s="21"/>
    </row>
    <row r="144" spans="1:15">
      <c r="A144" s="19"/>
      <c r="B144" s="34" t="s">
        <v>76</v>
      </c>
      <c r="C144" s="19"/>
      <c r="D144" s="19"/>
      <c r="E144" s="19"/>
      <c r="F144" s="19"/>
      <c r="G144" s="19"/>
      <c r="H144" s="19"/>
      <c r="I144" s="19"/>
      <c r="J144" s="19"/>
      <c r="K144" s="258"/>
      <c r="L144" s="21"/>
      <c r="M144" s="21"/>
      <c r="N144" s="21"/>
      <c r="O144" s="21"/>
    </row>
    <row r="145" spans="1:15">
      <c r="A145" s="19"/>
      <c r="B145" s="19"/>
      <c r="C145" s="19"/>
      <c r="D145" s="19"/>
      <c r="E145" s="19"/>
      <c r="F145" s="19"/>
      <c r="G145" s="19"/>
      <c r="H145" s="19"/>
      <c r="I145" s="19"/>
      <c r="J145" s="19"/>
      <c r="K145" s="258"/>
      <c r="L145" s="21"/>
      <c r="M145" s="21"/>
      <c r="N145" s="21"/>
      <c r="O145" s="21"/>
    </row>
    <row r="146" spans="1:15">
      <c r="A146" s="19"/>
      <c r="B146" s="19"/>
      <c r="C146" s="19"/>
      <c r="D146" s="19"/>
      <c r="E146" s="19"/>
      <c r="F146" s="19"/>
      <c r="G146" s="19"/>
      <c r="H146" s="19"/>
      <c r="I146" s="19"/>
      <c r="J146" s="19"/>
      <c r="K146" s="258"/>
      <c r="L146" s="21"/>
      <c r="M146" s="21"/>
      <c r="N146" s="21"/>
      <c r="O146" s="21"/>
    </row>
    <row r="147" spans="1:15">
      <c r="A147" s="19"/>
      <c r="B147" s="19"/>
      <c r="C147" s="19"/>
      <c r="D147" s="19"/>
      <c r="E147" s="19"/>
      <c r="F147" s="19"/>
      <c r="G147" s="19"/>
      <c r="H147" s="19"/>
      <c r="I147" s="19"/>
      <c r="J147" s="19"/>
      <c r="K147" s="258"/>
      <c r="L147" s="21"/>
      <c r="M147" s="21"/>
      <c r="N147" s="21"/>
      <c r="O147" s="21"/>
    </row>
    <row r="148" spans="1:15">
      <c r="A148" s="19"/>
      <c r="B148" s="19"/>
      <c r="C148" s="19"/>
      <c r="D148" s="19"/>
      <c r="E148" s="19"/>
      <c r="F148" s="19"/>
      <c r="G148" s="19"/>
      <c r="H148" s="19"/>
      <c r="I148" s="19"/>
      <c r="J148" s="19"/>
      <c r="K148" s="258"/>
      <c r="L148" s="21"/>
      <c r="M148" s="21"/>
      <c r="N148" s="21"/>
      <c r="O148" s="21"/>
    </row>
    <row r="149" spans="1:15">
      <c r="A149" s="19"/>
      <c r="B149" s="19"/>
      <c r="C149" s="19"/>
      <c r="D149" s="19"/>
      <c r="E149" s="19"/>
      <c r="F149" s="19"/>
      <c r="G149" s="19"/>
      <c r="H149" s="19"/>
      <c r="I149" s="19"/>
      <c r="J149" s="19"/>
      <c r="K149" s="258"/>
      <c r="L149" s="21"/>
      <c r="M149" s="21"/>
      <c r="N149" s="21"/>
      <c r="O149" s="21"/>
    </row>
    <row r="150" spans="1:15">
      <c r="A150" s="19"/>
      <c r="B150" s="19"/>
      <c r="C150" s="19"/>
      <c r="D150" s="19"/>
      <c r="E150" s="19"/>
      <c r="F150" s="19"/>
      <c r="G150" s="19"/>
      <c r="H150" s="19"/>
      <c r="I150" s="19"/>
      <c r="J150" s="19"/>
      <c r="K150" s="258"/>
      <c r="L150" s="21"/>
      <c r="M150" s="21"/>
      <c r="N150" s="21"/>
      <c r="O150" s="21"/>
    </row>
    <row r="151" spans="1:15">
      <c r="A151" s="19"/>
      <c r="B151" s="19"/>
      <c r="C151" s="19"/>
      <c r="D151" s="19"/>
      <c r="E151" s="19"/>
      <c r="F151" s="19"/>
      <c r="G151" s="19"/>
      <c r="H151" s="19"/>
      <c r="I151" s="19"/>
      <c r="J151" s="19"/>
      <c r="K151" s="258"/>
      <c r="L151" s="21"/>
      <c r="M151" s="21"/>
      <c r="N151" s="21"/>
      <c r="O151" s="21"/>
    </row>
    <row r="152" spans="1:15">
      <c r="A152" s="19"/>
      <c r="B152" s="19"/>
      <c r="C152" s="19"/>
      <c r="D152" s="19"/>
      <c r="E152" s="19"/>
      <c r="F152" s="19"/>
      <c r="G152" s="19"/>
      <c r="H152" s="19"/>
      <c r="I152" s="19"/>
      <c r="J152" s="19"/>
      <c r="K152" s="258"/>
      <c r="L152" s="21"/>
      <c r="M152" s="21"/>
      <c r="N152" s="21"/>
      <c r="O152" s="21"/>
    </row>
    <row r="153" spans="1:15">
      <c r="A153" s="19"/>
      <c r="B153" s="19"/>
      <c r="C153" s="19"/>
      <c r="D153" s="19"/>
      <c r="E153" s="19"/>
      <c r="F153" s="19"/>
      <c r="G153" s="19"/>
      <c r="H153" s="19"/>
      <c r="I153" s="19"/>
      <c r="J153" s="19"/>
      <c r="K153" s="258"/>
      <c r="L153" s="21"/>
      <c r="M153" s="21"/>
      <c r="N153" s="21"/>
      <c r="O153" s="21"/>
    </row>
    <row r="154" spans="1:15">
      <c r="A154" s="19"/>
      <c r="B154" s="19"/>
      <c r="C154" s="19"/>
      <c r="D154" s="19"/>
      <c r="E154" s="19"/>
      <c r="F154" s="19"/>
      <c r="G154" s="19"/>
      <c r="H154" s="19"/>
      <c r="I154" s="19"/>
      <c r="J154" s="19"/>
      <c r="K154" s="258"/>
      <c r="L154" s="21"/>
      <c r="M154" s="21"/>
      <c r="N154" s="21"/>
      <c r="O154" s="21"/>
    </row>
    <row r="155" spans="1:15">
      <c r="A155" s="19"/>
      <c r="B155" s="19"/>
      <c r="C155" s="19"/>
      <c r="D155" s="19"/>
      <c r="E155" s="19"/>
      <c r="F155" s="19"/>
      <c r="G155" s="19"/>
      <c r="H155" s="19"/>
      <c r="I155" s="19"/>
      <c r="J155" s="19"/>
      <c r="K155" s="258"/>
      <c r="L155" s="21"/>
      <c r="M155" s="21"/>
      <c r="N155" s="21"/>
      <c r="O155" s="21"/>
    </row>
    <row r="156" spans="1:15">
      <c r="A156" s="19"/>
      <c r="B156" s="19"/>
      <c r="C156" s="19"/>
      <c r="D156" s="19"/>
      <c r="E156" s="19"/>
      <c r="F156" s="19"/>
      <c r="G156" s="19"/>
      <c r="H156" s="19"/>
      <c r="I156" s="19"/>
      <c r="J156" s="19"/>
      <c r="K156" s="258"/>
      <c r="L156" s="21"/>
      <c r="M156" s="21"/>
      <c r="N156" s="21"/>
      <c r="O156" s="21"/>
    </row>
    <row r="157" spans="1:15">
      <c r="A157" s="19"/>
      <c r="B157" s="19"/>
      <c r="C157" s="19"/>
      <c r="D157" s="19"/>
      <c r="E157" s="19"/>
      <c r="F157" s="19"/>
      <c r="G157" s="19"/>
      <c r="H157" s="19"/>
      <c r="I157" s="19"/>
      <c r="J157" s="19"/>
      <c r="K157" s="258"/>
      <c r="L157" s="21"/>
      <c r="M157" s="21"/>
      <c r="N157" s="21"/>
      <c r="O157" s="21"/>
    </row>
    <row r="158" spans="1:15">
      <c r="A158" s="19"/>
      <c r="B158" s="19"/>
      <c r="C158" s="19"/>
      <c r="D158" s="19"/>
      <c r="E158" s="19"/>
      <c r="F158" s="19"/>
      <c r="G158" s="19"/>
      <c r="H158" s="19"/>
      <c r="I158" s="19"/>
      <c r="J158" s="19"/>
      <c r="K158" s="258"/>
      <c r="L158" s="21"/>
      <c r="M158" s="21"/>
      <c r="N158" s="21"/>
      <c r="O158" s="21"/>
    </row>
    <row r="159" spans="1:15">
      <c r="A159" s="19"/>
      <c r="B159" s="19"/>
      <c r="C159" s="19"/>
      <c r="D159" s="19"/>
      <c r="E159" s="19"/>
      <c r="F159" s="19"/>
      <c r="G159" s="19"/>
      <c r="H159" s="19"/>
      <c r="I159" s="19"/>
      <c r="J159" s="19"/>
      <c r="K159" s="258"/>
      <c r="L159" s="21"/>
      <c r="M159" s="21"/>
      <c r="N159" s="21"/>
      <c r="O159" s="21"/>
    </row>
    <row r="160" spans="1:15">
      <c r="A160" s="19"/>
      <c r="B160" s="19"/>
      <c r="C160" s="19"/>
      <c r="D160" s="19"/>
      <c r="E160" s="19"/>
      <c r="F160" s="19"/>
      <c r="G160" s="19"/>
      <c r="H160" s="19"/>
      <c r="I160" s="19"/>
      <c r="J160" s="19"/>
      <c r="K160" s="258"/>
      <c r="L160" s="21"/>
      <c r="M160" s="21"/>
      <c r="N160" s="21"/>
      <c r="O160" s="21"/>
    </row>
    <row r="161" spans="1:15">
      <c r="A161" s="19"/>
      <c r="B161" s="19"/>
      <c r="C161" s="19"/>
      <c r="D161" s="19"/>
      <c r="E161" s="19"/>
      <c r="F161" s="19"/>
      <c r="G161" s="19"/>
      <c r="H161" s="19"/>
      <c r="I161" s="19"/>
      <c r="J161" s="19"/>
      <c r="K161" s="258"/>
      <c r="L161" s="21"/>
      <c r="M161" s="21"/>
      <c r="N161" s="21"/>
      <c r="O161" s="21"/>
    </row>
    <row r="162" spans="1:15">
      <c r="A162" s="19"/>
      <c r="B162" s="19"/>
      <c r="C162" s="19"/>
      <c r="D162" s="19"/>
      <c r="E162" s="19"/>
      <c r="F162" s="19"/>
      <c r="G162" s="19"/>
      <c r="H162" s="19"/>
      <c r="I162" s="19"/>
      <c r="J162" s="19"/>
      <c r="K162" s="258"/>
      <c r="L162" s="21"/>
      <c r="M162" s="21"/>
      <c r="N162" s="21"/>
      <c r="O162" s="21"/>
    </row>
    <row r="163" spans="1:15">
      <c r="A163" s="19"/>
      <c r="B163" s="19"/>
      <c r="C163" s="19"/>
      <c r="D163" s="19"/>
      <c r="E163" s="19"/>
      <c r="F163" s="19"/>
      <c r="G163" s="19"/>
      <c r="H163" s="19"/>
      <c r="I163" s="19"/>
      <c r="J163" s="19"/>
      <c r="K163" s="258"/>
      <c r="L163" s="21"/>
      <c r="M163" s="21"/>
      <c r="N163" s="21"/>
      <c r="O163" s="21"/>
    </row>
    <row r="164" spans="1:15">
      <c r="A164" s="19"/>
      <c r="B164" s="19"/>
      <c r="C164" s="19"/>
      <c r="D164" s="19"/>
      <c r="E164" s="19"/>
      <c r="F164" s="19"/>
      <c r="G164" s="19"/>
      <c r="H164" s="19"/>
      <c r="I164" s="19"/>
      <c r="J164" s="19"/>
      <c r="K164" s="258"/>
      <c r="L164" s="21"/>
      <c r="M164" s="21"/>
      <c r="N164" s="21"/>
      <c r="O164" s="21"/>
    </row>
    <row r="165" spans="1:15">
      <c r="A165" s="19"/>
      <c r="B165" s="19"/>
      <c r="C165" s="19"/>
      <c r="D165" s="19"/>
      <c r="E165" s="19"/>
      <c r="F165" s="19"/>
      <c r="G165" s="19"/>
      <c r="H165" s="19"/>
      <c r="I165" s="19"/>
      <c r="J165" s="19"/>
      <c r="K165" s="258"/>
      <c r="L165" s="21"/>
      <c r="M165" s="21"/>
      <c r="N165" s="21"/>
      <c r="O165" s="21"/>
    </row>
    <row r="166" spans="1:15">
      <c r="A166" s="19"/>
      <c r="B166" s="19"/>
      <c r="C166" s="19"/>
      <c r="D166" s="19"/>
      <c r="E166" s="19"/>
      <c r="F166" s="19"/>
      <c r="G166" s="19"/>
      <c r="H166" s="19"/>
      <c r="I166" s="19"/>
      <c r="J166" s="19"/>
      <c r="K166" s="258"/>
      <c r="L166" s="21"/>
      <c r="M166" s="21"/>
      <c r="N166" s="21"/>
      <c r="O166" s="21"/>
    </row>
    <row r="167" spans="1:15">
      <c r="A167" s="19"/>
      <c r="B167" s="19"/>
      <c r="C167" s="19"/>
      <c r="D167" s="19"/>
      <c r="E167" s="19"/>
      <c r="F167" s="19"/>
      <c r="G167" s="19"/>
      <c r="H167" s="19"/>
      <c r="I167" s="19"/>
      <c r="J167" s="19"/>
      <c r="K167" s="258"/>
      <c r="L167" s="21"/>
      <c r="M167" s="21"/>
      <c r="N167" s="21"/>
      <c r="O167" s="21"/>
    </row>
    <row r="168" spans="1:15">
      <c r="A168" s="19"/>
      <c r="B168" s="19"/>
      <c r="C168" s="19"/>
      <c r="D168" s="19"/>
      <c r="E168" s="19"/>
      <c r="F168" s="19"/>
      <c r="G168" s="19"/>
      <c r="H168" s="19"/>
      <c r="I168" s="19"/>
      <c r="J168" s="19"/>
      <c r="K168" s="258"/>
      <c r="L168" s="21"/>
      <c r="M168" s="21"/>
      <c r="N168" s="21"/>
      <c r="O168" s="21"/>
    </row>
    <row r="169" spans="1:15">
      <c r="A169" s="19"/>
      <c r="B169" s="19"/>
      <c r="C169" s="19"/>
      <c r="D169" s="19"/>
      <c r="E169" s="19"/>
      <c r="F169" s="19"/>
      <c r="G169" s="19"/>
      <c r="H169" s="19"/>
      <c r="I169" s="19"/>
      <c r="J169" s="19"/>
      <c r="K169" s="258"/>
      <c r="L169" s="21"/>
      <c r="M169" s="21"/>
      <c r="N169" s="21"/>
      <c r="O169" s="21"/>
    </row>
    <row r="170" spans="1:15">
      <c r="A170" s="19"/>
      <c r="B170" s="19"/>
      <c r="C170" s="19"/>
      <c r="D170" s="19"/>
      <c r="E170" s="19"/>
      <c r="F170" s="19"/>
      <c r="G170" s="19"/>
      <c r="H170" s="19"/>
      <c r="I170" s="19"/>
      <c r="J170" s="19"/>
      <c r="K170" s="258"/>
      <c r="L170" s="21"/>
      <c r="M170" s="21"/>
      <c r="N170" s="21"/>
      <c r="O170" s="21"/>
    </row>
    <row r="171" spans="1:15">
      <c r="A171" s="19"/>
      <c r="B171" s="19"/>
      <c r="C171" s="19"/>
      <c r="D171" s="19"/>
      <c r="E171" s="19"/>
      <c r="F171" s="19"/>
      <c r="G171" s="19"/>
      <c r="H171" s="19"/>
      <c r="I171" s="19"/>
      <c r="J171" s="19"/>
      <c r="K171" s="258"/>
      <c r="L171" s="21"/>
      <c r="M171" s="21"/>
      <c r="N171" s="21"/>
      <c r="O171" s="21"/>
    </row>
    <row r="172" spans="1:15">
      <c r="A172" s="19"/>
      <c r="B172" s="19"/>
      <c r="C172" s="19"/>
      <c r="D172" s="19"/>
      <c r="E172" s="19"/>
      <c r="F172" s="19"/>
      <c r="G172" s="19"/>
      <c r="H172" s="19"/>
      <c r="I172" s="19"/>
      <c r="J172" s="19"/>
      <c r="K172" s="258"/>
      <c r="L172" s="21"/>
      <c r="M172" s="21"/>
      <c r="N172" s="21"/>
      <c r="O172" s="21"/>
    </row>
    <row r="173" spans="1:15">
      <c r="A173" s="19"/>
      <c r="B173" s="19"/>
      <c r="C173" s="19"/>
      <c r="D173" s="19"/>
      <c r="E173" s="19"/>
      <c r="F173" s="19"/>
      <c r="G173" s="19"/>
      <c r="H173" s="19"/>
      <c r="I173" s="19"/>
      <c r="J173" s="19"/>
      <c r="K173" s="258"/>
      <c r="L173" s="21"/>
      <c r="M173" s="21"/>
      <c r="N173" s="21"/>
      <c r="O173" s="21"/>
    </row>
    <row r="174" spans="1:15">
      <c r="A174" s="19"/>
      <c r="B174" s="19"/>
      <c r="C174" s="19"/>
      <c r="D174" s="19"/>
      <c r="E174" s="19"/>
      <c r="F174" s="19"/>
      <c r="G174" s="19"/>
      <c r="H174" s="19"/>
      <c r="I174" s="19"/>
      <c r="J174" s="19"/>
      <c r="K174" s="258"/>
      <c r="L174" s="21"/>
      <c r="M174" s="21"/>
      <c r="N174" s="21"/>
      <c r="O174" s="21"/>
    </row>
    <row r="175" spans="1:15">
      <c r="A175" s="19"/>
      <c r="B175" s="19"/>
      <c r="C175" s="19"/>
      <c r="D175" s="19"/>
      <c r="E175" s="19"/>
      <c r="F175" s="19"/>
      <c r="G175" s="19"/>
      <c r="H175" s="19"/>
      <c r="I175" s="19"/>
      <c r="J175" s="19"/>
      <c r="K175" s="258"/>
      <c r="L175" s="21"/>
      <c r="M175" s="21"/>
      <c r="N175" s="21"/>
      <c r="O175" s="21"/>
    </row>
    <row r="176" spans="1:15">
      <c r="A176" s="19"/>
      <c r="B176" s="19"/>
      <c r="C176" s="19"/>
      <c r="D176" s="19"/>
      <c r="E176" s="19"/>
      <c r="F176" s="19"/>
      <c r="G176" s="19"/>
      <c r="H176" s="19"/>
      <c r="I176" s="19"/>
      <c r="J176" s="19"/>
      <c r="K176" s="258"/>
      <c r="L176" s="21"/>
      <c r="M176" s="21"/>
      <c r="N176" s="21"/>
      <c r="O176" s="21"/>
    </row>
    <row r="177" spans="1:20" ht="24.75" customHeight="1" thickBot="1">
      <c r="A177" s="19"/>
      <c r="B177" s="43" t="s">
        <v>100</v>
      </c>
      <c r="C177" s="19"/>
      <c r="D177" s="19"/>
      <c r="E177" s="19"/>
      <c r="F177" s="19"/>
      <c r="G177" s="19"/>
      <c r="H177" s="19"/>
      <c r="I177" s="19"/>
      <c r="J177" s="19"/>
      <c r="K177" s="258"/>
      <c r="L177" s="21"/>
      <c r="M177" s="21"/>
      <c r="N177" s="21"/>
      <c r="O177" s="21"/>
    </row>
    <row r="178" spans="1:20" ht="13.5" thickBot="1">
      <c r="A178" s="36"/>
      <c r="B178" s="37"/>
      <c r="C178" s="37"/>
      <c r="D178" s="37"/>
      <c r="E178" s="37"/>
      <c r="F178" s="37"/>
      <c r="G178" s="37"/>
      <c r="H178" s="37"/>
      <c r="I178" s="37"/>
      <c r="J178" s="37"/>
      <c r="K178" s="259"/>
      <c r="L178" s="254"/>
      <c r="M178" s="254"/>
      <c r="N178" s="254"/>
      <c r="O178" s="254"/>
      <c r="P178" s="28"/>
      <c r="Q178" s="28"/>
      <c r="R178" s="28"/>
      <c r="S178" s="28"/>
      <c r="T178" s="28"/>
    </row>
    <row r="179" spans="1:20">
      <c r="A179" s="38" t="s">
        <v>44</v>
      </c>
      <c r="B179" s="624" t="s">
        <v>66</v>
      </c>
      <c r="C179" s="624"/>
      <c r="D179" s="624"/>
      <c r="E179" s="624"/>
      <c r="F179" s="624"/>
      <c r="G179" s="624"/>
      <c r="H179" s="624"/>
      <c r="I179" s="624"/>
      <c r="J179" s="19"/>
      <c r="K179" s="258"/>
      <c r="L179" s="21"/>
      <c r="M179" s="21"/>
      <c r="N179" s="21"/>
      <c r="O179" s="21"/>
    </row>
    <row r="180" spans="1:20">
      <c r="A180" s="19"/>
      <c r="B180" s="625" t="s">
        <v>311</v>
      </c>
      <c r="C180" s="625"/>
      <c r="D180" s="625"/>
      <c r="E180" s="19"/>
      <c r="F180" s="19"/>
      <c r="G180" s="19"/>
      <c r="H180" s="19"/>
      <c r="I180" s="19"/>
      <c r="J180" s="19"/>
      <c r="K180" s="258"/>
      <c r="L180" s="21"/>
      <c r="M180" s="21"/>
      <c r="N180" s="21"/>
      <c r="O180" s="21"/>
    </row>
    <row r="181" spans="1:20">
      <c r="A181" s="19"/>
      <c r="B181" s="625" t="s">
        <v>312</v>
      </c>
      <c r="C181" s="625"/>
      <c r="D181" s="625"/>
      <c r="E181" s="19"/>
      <c r="F181" s="19"/>
      <c r="G181" s="19"/>
      <c r="H181" s="19"/>
      <c r="I181" s="19"/>
      <c r="J181" s="19"/>
      <c r="K181" s="258"/>
      <c r="L181" s="21"/>
      <c r="M181" s="21"/>
      <c r="N181" s="21"/>
      <c r="O181" s="21"/>
    </row>
    <row r="182" spans="1:20">
      <c r="A182" s="19"/>
      <c r="B182" s="19"/>
      <c r="C182" s="19"/>
      <c r="D182" s="19"/>
      <c r="E182" s="19"/>
      <c r="F182" s="19"/>
      <c r="G182" s="19"/>
      <c r="H182" s="19"/>
      <c r="I182" s="19"/>
      <c r="J182" s="19"/>
      <c r="K182" s="258"/>
      <c r="L182" s="21"/>
      <c r="M182" s="21"/>
      <c r="N182" s="21"/>
      <c r="O182" s="21"/>
    </row>
    <row r="183" spans="1:20">
      <c r="A183" s="19"/>
      <c r="B183" s="19"/>
      <c r="C183" s="19"/>
      <c r="D183" s="19"/>
      <c r="E183" s="19"/>
      <c r="F183" s="19"/>
      <c r="G183" s="19"/>
      <c r="H183" s="19"/>
      <c r="I183" s="19"/>
      <c r="J183" s="19"/>
      <c r="K183" s="258"/>
      <c r="L183" s="21"/>
      <c r="M183" s="21"/>
      <c r="N183" s="21"/>
      <c r="O183" s="21"/>
    </row>
    <row r="184" spans="1:20">
      <c r="A184" s="19"/>
      <c r="B184" s="19"/>
      <c r="C184" s="19"/>
      <c r="D184" s="19"/>
      <c r="E184" s="19"/>
      <c r="F184" s="19"/>
      <c r="G184" s="19"/>
      <c r="H184" s="19"/>
      <c r="I184" s="19"/>
      <c r="J184" s="19"/>
      <c r="K184" s="258"/>
      <c r="L184" s="21"/>
      <c r="M184" s="21"/>
      <c r="N184" s="21"/>
      <c r="O184" s="21"/>
    </row>
    <row r="185" spans="1:20">
      <c r="A185" s="19"/>
      <c r="B185" s="19"/>
      <c r="C185" s="19"/>
      <c r="D185" s="19"/>
      <c r="E185" s="19"/>
      <c r="F185" s="19"/>
      <c r="G185" s="19"/>
      <c r="H185" s="19"/>
      <c r="I185" s="19"/>
      <c r="J185" s="19"/>
      <c r="K185" s="258"/>
      <c r="L185" s="21"/>
      <c r="M185" s="21"/>
      <c r="N185" s="21"/>
      <c r="O185" s="21"/>
    </row>
    <row r="186" spans="1:20">
      <c r="A186" s="19"/>
      <c r="B186" s="19"/>
      <c r="C186" s="19"/>
      <c r="D186" s="19"/>
      <c r="E186" s="19"/>
      <c r="F186" s="19"/>
      <c r="G186" s="19"/>
      <c r="H186" s="19"/>
      <c r="I186" s="19"/>
      <c r="J186" s="19"/>
      <c r="K186" s="258"/>
      <c r="L186" s="21"/>
      <c r="M186" s="21"/>
      <c r="N186" s="21"/>
      <c r="O186" s="21"/>
    </row>
    <row r="187" spans="1:20">
      <c r="A187" s="19"/>
      <c r="B187" s="19"/>
      <c r="C187" s="19"/>
      <c r="D187" s="19"/>
      <c r="E187" s="19"/>
      <c r="F187" s="19"/>
      <c r="G187" s="19"/>
      <c r="H187" s="19"/>
      <c r="I187" s="19"/>
      <c r="J187" s="19"/>
      <c r="K187" s="258"/>
      <c r="L187" s="21"/>
      <c r="M187" s="21"/>
      <c r="N187" s="21"/>
      <c r="O187" s="21"/>
    </row>
    <row r="188" spans="1:20">
      <c r="A188" s="19"/>
      <c r="B188" s="19"/>
      <c r="C188" s="19"/>
      <c r="D188" s="19"/>
      <c r="E188" s="19"/>
      <c r="F188" s="19"/>
      <c r="G188" s="19"/>
      <c r="H188" s="19"/>
      <c r="I188" s="19"/>
      <c r="J188" s="19"/>
      <c r="K188" s="258"/>
      <c r="L188" s="21"/>
      <c r="M188" s="21"/>
      <c r="N188" s="21"/>
      <c r="O188" s="21"/>
    </row>
    <row r="189" spans="1:20">
      <c r="A189" s="19"/>
      <c r="B189" s="19"/>
      <c r="C189" s="19"/>
      <c r="D189" s="19"/>
      <c r="E189" s="19"/>
      <c r="F189" s="19"/>
      <c r="G189" s="19"/>
      <c r="H189" s="19"/>
      <c r="I189" s="19"/>
      <c r="J189" s="19"/>
      <c r="K189" s="258"/>
      <c r="L189" s="21"/>
      <c r="M189" s="21"/>
      <c r="N189" s="21"/>
      <c r="O189" s="21"/>
    </row>
    <row r="190" spans="1:20">
      <c r="A190" s="19"/>
      <c r="B190" s="19"/>
      <c r="C190" s="19"/>
      <c r="D190" s="19"/>
      <c r="E190" s="19"/>
      <c r="F190" s="19"/>
      <c r="G190" s="19"/>
      <c r="H190" s="19"/>
      <c r="I190" s="19"/>
      <c r="J190" s="19"/>
      <c r="K190" s="258"/>
      <c r="L190" s="21"/>
      <c r="M190" s="21"/>
      <c r="N190" s="21"/>
      <c r="O190" s="21"/>
    </row>
    <row r="191" spans="1:20">
      <c r="A191" s="19"/>
      <c r="B191" s="19"/>
      <c r="C191" s="19"/>
      <c r="D191" s="19"/>
      <c r="E191" s="19"/>
      <c r="F191" s="19"/>
      <c r="G191" s="19"/>
      <c r="H191" s="19"/>
      <c r="I191" s="19"/>
      <c r="J191" s="19"/>
      <c r="K191" s="258"/>
      <c r="L191" s="21"/>
      <c r="M191" s="21"/>
      <c r="N191" s="21"/>
      <c r="O191" s="21"/>
    </row>
    <row r="192" spans="1:20">
      <c r="A192" s="19"/>
      <c r="B192" s="19"/>
      <c r="C192" s="19"/>
      <c r="D192" s="19"/>
      <c r="E192" s="19"/>
      <c r="F192" s="19"/>
      <c r="G192" s="19"/>
      <c r="H192" s="19"/>
      <c r="I192" s="19"/>
      <c r="J192" s="19"/>
      <c r="K192" s="258"/>
      <c r="L192" s="21"/>
      <c r="M192" s="21"/>
      <c r="N192" s="21"/>
      <c r="O192" s="21"/>
    </row>
    <row r="193" spans="1:15">
      <c r="A193" s="19"/>
      <c r="B193" s="19"/>
      <c r="C193" s="19"/>
      <c r="D193" s="19"/>
      <c r="E193" s="19"/>
      <c r="F193" s="19"/>
      <c r="G193" s="19"/>
      <c r="H193" s="19"/>
      <c r="I193" s="19"/>
      <c r="J193" s="19"/>
      <c r="K193" s="258"/>
      <c r="L193" s="21"/>
      <c r="M193" s="21"/>
      <c r="N193" s="21"/>
      <c r="O193" s="21"/>
    </row>
    <row r="194" spans="1:15">
      <c r="A194" s="19"/>
      <c r="B194" s="19"/>
      <c r="C194" s="19"/>
      <c r="D194" s="19"/>
      <c r="E194" s="19"/>
      <c r="F194" s="19"/>
      <c r="G194" s="19"/>
      <c r="H194" s="19"/>
      <c r="I194" s="19"/>
      <c r="J194" s="19"/>
      <c r="K194" s="258"/>
      <c r="L194" s="21"/>
      <c r="M194" s="21"/>
      <c r="N194" s="21"/>
      <c r="O194" s="21"/>
    </row>
    <row r="195" spans="1:15">
      <c r="A195" s="19"/>
      <c r="B195" s="19"/>
      <c r="C195" s="19"/>
      <c r="D195" s="19"/>
      <c r="E195" s="19"/>
      <c r="F195" s="19"/>
      <c r="G195" s="19"/>
      <c r="H195" s="19"/>
      <c r="I195" s="19"/>
      <c r="J195" s="19"/>
      <c r="K195" s="258"/>
      <c r="L195" s="21"/>
      <c r="M195" s="21"/>
      <c r="N195" s="21"/>
      <c r="O195" s="21"/>
    </row>
    <row r="196" spans="1:15">
      <c r="A196" s="19"/>
      <c r="B196" s="19"/>
      <c r="C196" s="19"/>
      <c r="D196" s="19"/>
      <c r="E196" s="19"/>
      <c r="F196" s="19"/>
      <c r="G196" s="19"/>
      <c r="H196" s="19"/>
      <c r="I196" s="19"/>
      <c r="J196" s="19"/>
      <c r="K196" s="258"/>
      <c r="L196" s="21"/>
      <c r="M196" s="21"/>
      <c r="N196" s="21"/>
      <c r="O196" s="21"/>
    </row>
    <row r="197" spans="1:15">
      <c r="A197" s="19"/>
      <c r="B197" s="19"/>
      <c r="C197" s="19"/>
      <c r="D197" s="19"/>
      <c r="E197" s="19"/>
      <c r="F197" s="19"/>
      <c r="G197" s="19"/>
      <c r="H197" s="19"/>
      <c r="I197" s="19"/>
      <c r="J197" s="19"/>
      <c r="K197" s="258"/>
      <c r="L197" s="21"/>
      <c r="M197" s="21"/>
      <c r="N197" s="21"/>
      <c r="O197" s="21"/>
    </row>
    <row r="198" spans="1:15">
      <c r="A198" s="19"/>
      <c r="B198" s="19"/>
      <c r="C198" s="19"/>
      <c r="D198" s="19"/>
      <c r="E198" s="19"/>
      <c r="F198" s="19"/>
      <c r="G198" s="19"/>
      <c r="H198" s="19"/>
      <c r="I198" s="19"/>
      <c r="J198" s="19"/>
      <c r="K198" s="258"/>
      <c r="L198" s="21"/>
      <c r="M198" s="21"/>
      <c r="N198" s="21"/>
      <c r="O198" s="21"/>
    </row>
    <row r="199" spans="1:15">
      <c r="A199" s="19"/>
      <c r="B199" s="19"/>
      <c r="C199" s="19"/>
      <c r="D199" s="19"/>
      <c r="E199" s="19"/>
      <c r="F199" s="19"/>
      <c r="G199" s="19"/>
      <c r="H199" s="19"/>
      <c r="I199" s="19"/>
      <c r="J199" s="19"/>
      <c r="K199" s="258"/>
      <c r="L199" s="21"/>
      <c r="M199" s="21"/>
      <c r="N199" s="21"/>
      <c r="O199" s="21"/>
    </row>
    <row r="200" spans="1:15">
      <c r="A200" s="19"/>
      <c r="B200" s="19"/>
      <c r="C200" s="19"/>
      <c r="D200" s="19"/>
      <c r="E200" s="19"/>
      <c r="F200" s="19"/>
      <c r="G200" s="19"/>
      <c r="H200" s="19"/>
      <c r="I200" s="19"/>
      <c r="J200" s="19"/>
      <c r="K200" s="258"/>
      <c r="L200" s="21"/>
      <c r="M200" s="21"/>
      <c r="N200" s="21"/>
      <c r="O200" s="21"/>
    </row>
    <row r="201" spans="1:15">
      <c r="A201" s="19"/>
      <c r="B201" s="19"/>
      <c r="C201" s="19"/>
      <c r="D201" s="19"/>
      <c r="E201" s="19"/>
      <c r="F201" s="19"/>
      <c r="G201" s="19"/>
      <c r="H201" s="19"/>
      <c r="I201" s="19"/>
      <c r="J201" s="19"/>
      <c r="K201" s="258"/>
      <c r="L201" s="21"/>
      <c r="M201" s="21"/>
      <c r="N201" s="21"/>
      <c r="O201" s="21"/>
    </row>
    <row r="202" spans="1:15">
      <c r="A202" s="19"/>
      <c r="B202" s="19"/>
      <c r="C202" s="19"/>
      <c r="D202" s="19"/>
      <c r="E202" s="19"/>
      <c r="F202" s="19"/>
      <c r="G202" s="19"/>
      <c r="H202" s="19"/>
      <c r="I202" s="19"/>
      <c r="J202" s="19"/>
      <c r="K202" s="258"/>
      <c r="L202" s="21"/>
      <c r="M202" s="21"/>
      <c r="N202" s="21"/>
      <c r="O202" s="21"/>
    </row>
    <row r="203" spans="1:15">
      <c r="A203" s="19"/>
      <c r="B203" s="19"/>
      <c r="C203" s="19"/>
      <c r="D203" s="19"/>
      <c r="E203" s="19"/>
      <c r="F203" s="19"/>
      <c r="G203" s="19"/>
      <c r="H203" s="19"/>
      <c r="I203" s="19"/>
      <c r="J203" s="19"/>
      <c r="K203" s="258"/>
      <c r="L203" s="21"/>
      <c r="M203" s="21"/>
      <c r="N203" s="21"/>
      <c r="O203" s="21"/>
    </row>
    <row r="204" spans="1:15">
      <c r="A204" s="19"/>
      <c r="B204" s="19"/>
      <c r="C204" s="19"/>
      <c r="D204" s="19"/>
      <c r="E204" s="19"/>
      <c r="F204" s="19"/>
      <c r="G204" s="19"/>
      <c r="H204" s="19"/>
      <c r="I204" s="19"/>
      <c r="J204" s="19"/>
      <c r="K204" s="258"/>
      <c r="L204" s="21"/>
      <c r="M204" s="21"/>
      <c r="N204" s="21"/>
      <c r="O204" s="21"/>
    </row>
    <row r="205" spans="1:15">
      <c r="A205" s="19"/>
      <c r="B205" s="19"/>
      <c r="C205" s="19"/>
      <c r="D205" s="19"/>
      <c r="E205" s="19"/>
      <c r="F205" s="19"/>
      <c r="G205" s="19"/>
      <c r="H205" s="19"/>
      <c r="I205" s="19"/>
      <c r="J205" s="19"/>
      <c r="K205" s="258"/>
      <c r="L205" s="21"/>
      <c r="M205" s="21"/>
      <c r="N205" s="21"/>
      <c r="O205" s="21"/>
    </row>
    <row r="206" spans="1:15">
      <c r="A206" s="19"/>
      <c r="B206" s="19"/>
      <c r="C206" s="19"/>
      <c r="D206" s="19"/>
      <c r="E206" s="19"/>
      <c r="F206" s="19"/>
      <c r="G206" s="19"/>
      <c r="H206" s="19"/>
      <c r="I206" s="19"/>
      <c r="J206" s="19"/>
      <c r="K206" s="258"/>
      <c r="L206" s="21"/>
      <c r="M206" s="21"/>
      <c r="N206" s="21"/>
      <c r="O206" s="21"/>
    </row>
    <row r="207" spans="1:15">
      <c r="A207" s="19"/>
      <c r="B207" s="19"/>
      <c r="C207" s="19"/>
      <c r="D207" s="19"/>
      <c r="E207" s="19"/>
      <c r="F207" s="19"/>
      <c r="G207" s="19"/>
      <c r="H207" s="19"/>
      <c r="I207" s="19"/>
      <c r="J207" s="19"/>
      <c r="K207" s="258"/>
      <c r="L207" s="21"/>
      <c r="M207" s="21"/>
      <c r="N207" s="21"/>
      <c r="O207" s="21"/>
    </row>
    <row r="208" spans="1:15">
      <c r="A208" s="19"/>
      <c r="B208" s="19"/>
      <c r="C208" s="19"/>
      <c r="D208" s="19"/>
      <c r="E208" s="19"/>
      <c r="F208" s="19"/>
      <c r="G208" s="19"/>
      <c r="H208" s="19"/>
      <c r="I208" s="19"/>
      <c r="J208" s="19"/>
      <c r="K208" s="258"/>
      <c r="L208" s="21"/>
      <c r="M208" s="21"/>
      <c r="N208" s="21"/>
      <c r="O208" s="21"/>
    </row>
    <row r="209" spans="1:15">
      <c r="A209" s="19"/>
      <c r="B209" s="19"/>
      <c r="C209" s="19"/>
      <c r="D209" s="19"/>
      <c r="E209" s="19"/>
      <c r="F209" s="19"/>
      <c r="G209" s="19"/>
      <c r="H209" s="19"/>
      <c r="I209" s="19"/>
      <c r="J209" s="19"/>
      <c r="K209" s="258"/>
      <c r="L209" s="21"/>
      <c r="M209" s="21"/>
      <c r="N209" s="21"/>
      <c r="O209" s="21"/>
    </row>
    <row r="210" spans="1:15">
      <c r="A210" s="19"/>
      <c r="B210" s="19"/>
      <c r="C210" s="19"/>
      <c r="D210" s="19"/>
      <c r="E210" s="19"/>
      <c r="F210" s="19"/>
      <c r="G210" s="19"/>
      <c r="H210" s="19"/>
      <c r="I210" s="19"/>
      <c r="J210" s="19"/>
      <c r="K210" s="258"/>
      <c r="L210" s="21"/>
      <c r="M210" s="21"/>
      <c r="N210" s="21"/>
      <c r="O210" s="21"/>
    </row>
    <row r="211" spans="1:15">
      <c r="A211" s="19"/>
      <c r="B211" s="19"/>
      <c r="C211" s="19"/>
      <c r="D211" s="19"/>
      <c r="E211" s="19"/>
      <c r="F211" s="19"/>
      <c r="G211" s="19"/>
      <c r="H211" s="19"/>
      <c r="I211" s="19"/>
      <c r="J211" s="19"/>
      <c r="K211" s="258"/>
      <c r="L211" s="21"/>
      <c r="M211" s="21"/>
      <c r="N211" s="21"/>
      <c r="O211" s="21"/>
    </row>
    <row r="212" spans="1:15">
      <c r="A212" s="19"/>
      <c r="B212" s="19"/>
      <c r="C212" s="19"/>
      <c r="D212" s="19"/>
      <c r="E212" s="19"/>
      <c r="F212" s="19"/>
      <c r="G212" s="19"/>
      <c r="H212" s="19"/>
      <c r="I212" s="19"/>
      <c r="J212" s="19"/>
      <c r="K212" s="258"/>
      <c r="L212" s="21"/>
      <c r="M212" s="21"/>
      <c r="N212" s="21"/>
      <c r="O212" s="21"/>
    </row>
    <row r="213" spans="1:15">
      <c r="A213" s="213" t="s">
        <v>82</v>
      </c>
      <c r="B213" s="211"/>
      <c r="C213" s="19"/>
      <c r="D213" s="19"/>
      <c r="E213" s="19"/>
      <c r="F213" s="19"/>
      <c r="G213" s="19"/>
      <c r="H213" s="19"/>
      <c r="I213" s="19"/>
      <c r="J213" s="19"/>
      <c r="K213" s="258"/>
      <c r="L213" s="21"/>
      <c r="M213" s="21"/>
      <c r="N213" s="21"/>
      <c r="O213" s="21"/>
    </row>
    <row r="214" spans="1:15">
      <c r="A214" s="19"/>
      <c r="B214" s="19"/>
      <c r="C214" s="19"/>
      <c r="D214" s="19"/>
      <c r="E214" s="19"/>
      <c r="F214" s="19"/>
      <c r="G214" s="19"/>
      <c r="H214" s="19"/>
      <c r="I214" s="19"/>
      <c r="J214" s="19"/>
      <c r="K214" s="258"/>
      <c r="L214" s="21"/>
      <c r="M214" s="21"/>
      <c r="N214" s="21"/>
      <c r="O214" s="21"/>
    </row>
    <row r="215" spans="1:15">
      <c r="A215" s="19"/>
      <c r="B215" s="19"/>
      <c r="C215" s="19"/>
      <c r="D215" s="19"/>
      <c r="E215" s="19"/>
      <c r="F215" s="19"/>
      <c r="G215" s="19"/>
      <c r="H215" s="19"/>
      <c r="I215" s="19"/>
      <c r="J215" s="19"/>
      <c r="K215" s="258"/>
      <c r="L215" s="21"/>
      <c r="M215" s="21"/>
      <c r="N215" s="21"/>
      <c r="O215" s="21"/>
    </row>
    <row r="216" spans="1:15">
      <c r="A216" s="19"/>
      <c r="B216" s="19"/>
      <c r="C216" s="19"/>
      <c r="D216" s="19"/>
      <c r="E216" s="19"/>
      <c r="F216" s="19"/>
      <c r="G216" s="19"/>
      <c r="H216" s="19"/>
      <c r="I216" s="19"/>
      <c r="J216" s="19"/>
      <c r="K216" s="258"/>
      <c r="L216" s="21"/>
      <c r="M216" s="21"/>
      <c r="N216" s="21"/>
      <c r="O216" s="21"/>
    </row>
    <row r="217" spans="1:15">
      <c r="A217" s="19"/>
      <c r="B217" s="19"/>
      <c r="C217" s="19"/>
      <c r="D217" s="19"/>
      <c r="E217" s="19"/>
      <c r="F217" s="19"/>
      <c r="G217" s="19"/>
      <c r="H217" s="19"/>
      <c r="I217" s="19"/>
      <c r="J217" s="19"/>
      <c r="K217" s="258"/>
      <c r="L217" s="21"/>
      <c r="M217" s="21"/>
      <c r="N217" s="21"/>
      <c r="O217" s="21"/>
    </row>
    <row r="218" spans="1:15">
      <c r="A218" s="19"/>
      <c r="B218" s="19"/>
      <c r="C218" s="19"/>
      <c r="D218" s="19"/>
      <c r="E218" s="19"/>
      <c r="F218" s="19"/>
      <c r="G218" s="19"/>
      <c r="H218" s="19"/>
      <c r="I218" s="19"/>
      <c r="J218" s="19"/>
      <c r="K218" s="258"/>
      <c r="L218" s="21"/>
      <c r="M218" s="21"/>
      <c r="N218" s="21"/>
      <c r="O218" s="21"/>
    </row>
    <row r="219" spans="1:15">
      <c r="A219" s="19"/>
      <c r="B219" s="19"/>
      <c r="C219" s="19"/>
      <c r="D219" s="19"/>
      <c r="E219" s="19"/>
      <c r="F219" s="19"/>
      <c r="G219" s="19"/>
      <c r="H219" s="19"/>
      <c r="I219" s="19"/>
      <c r="J219" s="19"/>
      <c r="K219" s="258"/>
      <c r="L219" s="21"/>
      <c r="M219" s="21"/>
      <c r="N219" s="21"/>
      <c r="O219" s="21"/>
    </row>
    <row r="220" spans="1:15">
      <c r="A220" s="19"/>
      <c r="B220" s="19"/>
      <c r="C220" s="19"/>
      <c r="D220" s="19"/>
      <c r="E220" s="19"/>
      <c r="F220" s="19"/>
      <c r="G220" s="19"/>
      <c r="H220" s="19"/>
      <c r="I220" s="19"/>
      <c r="J220" s="19"/>
      <c r="K220" s="258"/>
      <c r="L220" s="21"/>
      <c r="M220" s="21"/>
      <c r="N220" s="21"/>
      <c r="O220" s="21"/>
    </row>
    <row r="221" spans="1:15">
      <c r="A221" s="19"/>
      <c r="B221" s="19"/>
      <c r="C221" s="19"/>
      <c r="D221" s="19"/>
      <c r="E221" s="19"/>
      <c r="F221" s="19"/>
      <c r="G221" s="19"/>
      <c r="H221" s="19"/>
      <c r="I221" s="19"/>
      <c r="J221" s="19"/>
      <c r="K221" s="258"/>
      <c r="L221" s="21"/>
      <c r="M221" s="21"/>
      <c r="N221" s="21"/>
      <c r="O221" s="21"/>
    </row>
    <row r="222" spans="1:15">
      <c r="A222" s="19"/>
      <c r="B222" s="19"/>
      <c r="C222" s="19"/>
      <c r="D222" s="19"/>
      <c r="E222" s="19"/>
      <c r="F222" s="19"/>
      <c r="G222" s="19"/>
      <c r="H222" s="19"/>
      <c r="I222" s="19"/>
      <c r="J222" s="19"/>
      <c r="K222" s="258"/>
      <c r="L222" s="21"/>
      <c r="M222" s="21"/>
      <c r="N222" s="21"/>
      <c r="O222" s="21"/>
    </row>
    <row r="223" spans="1:15">
      <c r="A223" s="19"/>
      <c r="B223" s="19"/>
      <c r="C223" s="19"/>
      <c r="D223" s="19"/>
      <c r="E223" s="19"/>
      <c r="F223" s="19"/>
      <c r="G223" s="19"/>
      <c r="H223" s="19"/>
      <c r="I223" s="19"/>
      <c r="J223" s="19"/>
      <c r="K223" s="258"/>
      <c r="L223" s="21"/>
      <c r="M223" s="21"/>
      <c r="N223" s="21"/>
      <c r="O223" s="21"/>
    </row>
    <row r="224" spans="1:15">
      <c r="A224" s="19"/>
      <c r="B224" s="19"/>
      <c r="C224" s="19"/>
      <c r="D224" s="19"/>
      <c r="E224" s="19"/>
      <c r="F224" s="19"/>
      <c r="G224" s="19"/>
      <c r="H224" s="19"/>
      <c r="I224" s="19"/>
      <c r="J224" s="19"/>
      <c r="K224" s="258"/>
      <c r="L224" s="21"/>
      <c r="M224" s="21"/>
      <c r="N224" s="21"/>
      <c r="O224" s="21"/>
    </row>
    <row r="225" spans="1:15">
      <c r="A225" s="19"/>
      <c r="B225" s="19"/>
      <c r="C225" s="19"/>
      <c r="D225" s="19"/>
      <c r="E225" s="19"/>
      <c r="F225" s="19"/>
      <c r="G225" s="19"/>
      <c r="H225" s="19"/>
      <c r="I225" s="19"/>
      <c r="J225" s="19"/>
      <c r="K225" s="258"/>
      <c r="L225" s="21"/>
      <c r="M225" s="21"/>
      <c r="N225" s="21"/>
      <c r="O225" s="21"/>
    </row>
    <row r="226" spans="1:15">
      <c r="A226" s="19"/>
      <c r="B226" s="19"/>
      <c r="C226" s="19"/>
      <c r="D226" s="19"/>
      <c r="E226" s="19"/>
      <c r="F226" s="19"/>
      <c r="G226" s="19"/>
      <c r="H226" s="19"/>
      <c r="I226" s="19"/>
      <c r="J226" s="19"/>
      <c r="K226" s="258"/>
      <c r="L226" s="21"/>
      <c r="M226" s="21"/>
      <c r="N226" s="21"/>
      <c r="O226" s="21"/>
    </row>
    <row r="227" spans="1:15">
      <c r="A227" s="19"/>
      <c r="B227" s="19"/>
      <c r="C227" s="19"/>
      <c r="D227" s="19"/>
      <c r="E227" s="19"/>
      <c r="F227" s="19"/>
      <c r="G227" s="19"/>
      <c r="H227" s="19"/>
      <c r="I227" s="19"/>
      <c r="J227" s="19"/>
      <c r="K227" s="258"/>
      <c r="L227" s="21"/>
      <c r="M227" s="21"/>
      <c r="N227" s="21"/>
      <c r="O227" s="21"/>
    </row>
    <row r="228" spans="1:15">
      <c r="A228" s="19"/>
      <c r="B228" s="19"/>
      <c r="C228" s="19"/>
      <c r="D228" s="19"/>
      <c r="E228" s="19"/>
      <c r="F228" s="19"/>
      <c r="G228" s="19"/>
      <c r="H228" s="19"/>
      <c r="I228" s="19"/>
      <c r="J228" s="19"/>
      <c r="K228" s="258"/>
      <c r="L228" s="21"/>
      <c r="M228" s="21"/>
      <c r="N228" s="21"/>
      <c r="O228" s="21"/>
    </row>
    <row r="229" spans="1:15">
      <c r="A229" s="19"/>
      <c r="B229" s="19"/>
      <c r="C229" s="19"/>
      <c r="D229" s="19"/>
      <c r="E229" s="19"/>
      <c r="F229" s="19"/>
      <c r="G229" s="19"/>
      <c r="H229" s="19"/>
      <c r="I229" s="19"/>
      <c r="J229" s="19"/>
      <c r="K229" s="258"/>
      <c r="L229" s="21"/>
      <c r="M229" s="21"/>
      <c r="N229" s="21"/>
      <c r="O229" s="21"/>
    </row>
    <row r="230" spans="1:15">
      <c r="A230" s="19"/>
      <c r="B230" s="19"/>
      <c r="C230" s="19"/>
      <c r="D230" s="19"/>
      <c r="E230" s="19"/>
      <c r="F230" s="19"/>
      <c r="G230" s="19"/>
      <c r="H230" s="19"/>
      <c r="I230" s="19"/>
      <c r="J230" s="19"/>
      <c r="K230" s="258"/>
      <c r="L230" s="21"/>
      <c r="M230" s="21"/>
      <c r="N230" s="21"/>
      <c r="O230" s="21"/>
    </row>
    <row r="231" spans="1:15">
      <c r="A231" s="19"/>
      <c r="B231" s="19"/>
      <c r="C231" s="19"/>
      <c r="D231" s="19"/>
      <c r="E231" s="19"/>
      <c r="F231" s="19"/>
      <c r="G231" s="19"/>
      <c r="H231" s="19"/>
      <c r="I231" s="19"/>
      <c r="J231" s="19"/>
      <c r="K231" s="258"/>
      <c r="L231" s="21"/>
      <c r="M231" s="21"/>
      <c r="N231" s="21"/>
      <c r="O231" s="21"/>
    </row>
    <row r="232" spans="1:15">
      <c r="A232" s="19"/>
      <c r="B232" s="19"/>
      <c r="C232" s="19"/>
      <c r="D232" s="19"/>
      <c r="E232" s="19"/>
      <c r="F232" s="19"/>
      <c r="G232" s="19"/>
      <c r="H232" s="19"/>
      <c r="I232" s="19"/>
      <c r="J232" s="19"/>
      <c r="K232" s="258"/>
      <c r="L232" s="21"/>
      <c r="M232" s="21"/>
      <c r="N232" s="21"/>
      <c r="O232" s="21"/>
    </row>
    <row r="233" spans="1:15">
      <c r="A233" s="19"/>
      <c r="B233" s="19"/>
      <c r="C233" s="19"/>
      <c r="D233" s="19"/>
      <c r="E233" s="19"/>
      <c r="F233" s="19"/>
      <c r="G233" s="19"/>
      <c r="H233" s="19"/>
      <c r="I233" s="19"/>
      <c r="J233" s="19"/>
      <c r="K233" s="258"/>
      <c r="L233" s="21"/>
      <c r="M233" s="21"/>
      <c r="N233" s="21"/>
      <c r="O233" s="21"/>
    </row>
    <row r="234" spans="1:15">
      <c r="A234" s="19"/>
      <c r="B234" s="19"/>
      <c r="C234" s="19"/>
      <c r="D234" s="19"/>
      <c r="E234" s="19"/>
      <c r="F234" s="19"/>
      <c r="G234" s="19"/>
      <c r="H234" s="19"/>
      <c r="I234" s="19"/>
      <c r="J234" s="19"/>
      <c r="K234" s="258"/>
      <c r="L234" s="21"/>
      <c r="M234" s="21"/>
      <c r="N234" s="21"/>
      <c r="O234" s="21"/>
    </row>
    <row r="235" spans="1:15">
      <c r="A235" s="19"/>
      <c r="B235" s="19"/>
      <c r="C235" s="19"/>
      <c r="D235" s="19"/>
      <c r="E235" s="19"/>
      <c r="F235" s="19"/>
      <c r="G235" s="19"/>
      <c r="H235" s="19"/>
      <c r="I235" s="19"/>
      <c r="J235" s="19"/>
      <c r="K235" s="258"/>
      <c r="L235" s="21"/>
      <c r="M235" s="21"/>
      <c r="N235" s="21"/>
      <c r="O235" s="21"/>
    </row>
    <row r="236" spans="1:15">
      <c r="A236" s="19"/>
      <c r="B236" s="19"/>
      <c r="C236" s="19"/>
      <c r="D236" s="19"/>
      <c r="E236" s="19"/>
      <c r="F236" s="19"/>
      <c r="G236" s="19"/>
      <c r="H236" s="19"/>
      <c r="I236" s="19"/>
      <c r="J236" s="19"/>
      <c r="K236" s="258"/>
      <c r="L236" s="21"/>
      <c r="M236" s="21"/>
      <c r="N236" s="21"/>
      <c r="O236" s="21"/>
    </row>
    <row r="237" spans="1:15">
      <c r="A237" s="19"/>
      <c r="B237" s="19"/>
      <c r="C237" s="19"/>
      <c r="D237" s="19"/>
      <c r="E237" s="19"/>
      <c r="F237" s="19"/>
      <c r="G237" s="19"/>
      <c r="H237" s="19"/>
      <c r="I237" s="19"/>
      <c r="J237" s="19"/>
      <c r="K237" s="258"/>
      <c r="L237" s="21"/>
      <c r="M237" s="21"/>
      <c r="N237" s="21"/>
      <c r="O237" s="21"/>
    </row>
    <row r="238" spans="1:15">
      <c r="A238" s="19"/>
      <c r="B238" s="19"/>
      <c r="C238" s="19"/>
      <c r="D238" s="19"/>
      <c r="E238" s="19"/>
      <c r="F238" s="19"/>
      <c r="G238" s="19"/>
      <c r="H238" s="19"/>
      <c r="I238" s="19"/>
      <c r="J238" s="19"/>
      <c r="K238" s="258"/>
      <c r="L238" s="21"/>
      <c r="M238" s="21"/>
      <c r="N238" s="21"/>
      <c r="O238" s="21"/>
    </row>
    <row r="239" spans="1:15">
      <c r="A239" s="19"/>
      <c r="B239" s="19"/>
      <c r="C239" s="19"/>
      <c r="D239" s="19"/>
      <c r="E239" s="19"/>
      <c r="F239" s="19"/>
      <c r="G239" s="19"/>
      <c r="H239" s="19"/>
      <c r="I239" s="19"/>
      <c r="J239" s="19"/>
      <c r="K239" s="258"/>
      <c r="L239" s="21"/>
      <c r="M239" s="21"/>
      <c r="N239" s="21"/>
      <c r="O239" s="21"/>
    </row>
    <row r="240" spans="1:15">
      <c r="A240" s="19"/>
      <c r="B240" s="19"/>
      <c r="C240" s="19"/>
      <c r="D240" s="19"/>
      <c r="E240" s="19"/>
      <c r="F240" s="19"/>
      <c r="G240" s="19"/>
      <c r="H240" s="19"/>
      <c r="I240" s="19"/>
      <c r="J240" s="19"/>
      <c r="K240" s="258"/>
      <c r="L240" s="21"/>
      <c r="M240" s="21"/>
      <c r="N240" s="21"/>
      <c r="O240" s="21"/>
    </row>
    <row r="241" spans="1:15">
      <c r="A241" s="19"/>
      <c r="B241" s="19"/>
      <c r="C241" s="19"/>
      <c r="D241" s="19"/>
      <c r="E241" s="19"/>
      <c r="F241" s="19"/>
      <c r="G241" s="19"/>
      <c r="H241" s="19"/>
      <c r="I241" s="19"/>
      <c r="J241" s="19"/>
      <c r="K241" s="258"/>
      <c r="L241" s="21"/>
      <c r="M241" s="21"/>
      <c r="N241" s="21"/>
      <c r="O241" s="21"/>
    </row>
    <row r="242" spans="1:15">
      <c r="A242" s="19"/>
      <c r="B242" s="43" t="s">
        <v>100</v>
      </c>
      <c r="C242" s="19"/>
      <c r="D242" s="19"/>
      <c r="E242" s="19"/>
      <c r="F242" s="19"/>
      <c r="G242" s="19"/>
      <c r="H242" s="19"/>
      <c r="I242" s="19"/>
      <c r="J242" s="19"/>
      <c r="K242" s="258"/>
      <c r="L242" s="21"/>
      <c r="M242" s="21"/>
      <c r="N242" s="21"/>
      <c r="O242" s="21"/>
    </row>
    <row r="243" spans="1:15">
      <c r="A243" s="19"/>
      <c r="B243" s="621" t="s">
        <v>315</v>
      </c>
      <c r="C243" s="621"/>
      <c r="D243" s="621"/>
      <c r="E243" s="621"/>
      <c r="F243" s="621"/>
      <c r="G243" s="621"/>
      <c r="H243" s="621"/>
      <c r="I243" s="19"/>
      <c r="J243" s="19"/>
      <c r="K243" s="258"/>
      <c r="L243" s="21"/>
      <c r="M243" s="21"/>
      <c r="N243" s="21"/>
      <c r="O243" s="21"/>
    </row>
    <row r="244" spans="1:15">
      <c r="A244" s="19"/>
      <c r="B244" s="19"/>
      <c r="C244" s="19"/>
      <c r="D244" s="19"/>
      <c r="E244" s="19"/>
      <c r="F244" s="19"/>
      <c r="G244" s="19"/>
      <c r="H244" s="19"/>
      <c r="I244" s="19"/>
      <c r="J244" s="19"/>
      <c r="K244" s="258"/>
      <c r="L244" s="21"/>
      <c r="M244" s="21"/>
      <c r="N244" s="21"/>
      <c r="O244" s="21"/>
    </row>
    <row r="245" spans="1:15">
      <c r="A245" s="19"/>
      <c r="B245" s="19"/>
      <c r="C245" s="19"/>
      <c r="D245" s="19"/>
      <c r="E245" s="19"/>
      <c r="F245" s="19"/>
      <c r="G245" s="19"/>
      <c r="H245" s="19"/>
      <c r="I245" s="19"/>
      <c r="J245" s="19"/>
      <c r="K245" s="258"/>
      <c r="L245" s="21"/>
      <c r="M245" s="21"/>
      <c r="N245" s="21"/>
      <c r="O245" s="21"/>
    </row>
    <row r="246" spans="1:15">
      <c r="A246" s="19"/>
      <c r="B246" s="19"/>
      <c r="C246" s="19"/>
      <c r="D246" s="19"/>
      <c r="E246" s="19"/>
      <c r="F246" s="19"/>
      <c r="G246" s="19"/>
      <c r="H246" s="19"/>
      <c r="I246" s="19"/>
      <c r="J246" s="19"/>
      <c r="K246" s="258"/>
      <c r="L246" s="21"/>
      <c r="M246" s="21"/>
      <c r="N246" s="21"/>
      <c r="O246" s="21"/>
    </row>
    <row r="247" spans="1:15">
      <c r="A247" s="19"/>
      <c r="B247" s="19"/>
      <c r="C247" s="19"/>
      <c r="D247" s="19"/>
      <c r="E247" s="19"/>
      <c r="F247" s="19"/>
      <c r="G247" s="19"/>
      <c r="H247" s="19"/>
      <c r="I247" s="19"/>
      <c r="J247" s="19"/>
      <c r="K247" s="258"/>
      <c r="L247" s="21"/>
      <c r="M247" s="21"/>
      <c r="N247" s="21"/>
      <c r="O247" s="21"/>
    </row>
    <row r="248" spans="1:15">
      <c r="A248" s="19"/>
      <c r="B248" s="19"/>
      <c r="C248" s="19"/>
      <c r="D248" s="19"/>
      <c r="E248" s="19"/>
      <c r="F248" s="19"/>
      <c r="G248" s="19"/>
      <c r="H248" s="19"/>
      <c r="I248" s="19"/>
      <c r="J248" s="19"/>
      <c r="K248" s="258"/>
      <c r="L248" s="21"/>
      <c r="M248" s="21"/>
      <c r="N248" s="21"/>
      <c r="O248" s="21"/>
    </row>
    <row r="249" spans="1:15">
      <c r="A249" s="19"/>
      <c r="B249" s="19"/>
      <c r="C249" s="19"/>
      <c r="D249" s="19"/>
      <c r="E249" s="19"/>
      <c r="F249" s="19"/>
      <c r="G249" s="19"/>
      <c r="H249" s="19"/>
      <c r="I249" s="19"/>
      <c r="J249" s="19"/>
      <c r="K249" s="258"/>
      <c r="L249" s="21"/>
      <c r="M249" s="21"/>
      <c r="N249" s="21"/>
      <c r="O249" s="21"/>
    </row>
    <row r="250" spans="1:15">
      <c r="A250" s="19"/>
      <c r="B250" s="19"/>
      <c r="C250" s="19"/>
      <c r="D250" s="19"/>
      <c r="E250" s="19"/>
      <c r="F250" s="19"/>
      <c r="G250" s="19"/>
      <c r="H250" s="19"/>
      <c r="I250" s="19"/>
      <c r="J250" s="19"/>
      <c r="K250" s="258"/>
      <c r="L250" s="21"/>
      <c r="M250" s="21"/>
      <c r="N250" s="21"/>
      <c r="O250" s="21"/>
    </row>
    <row r="251" spans="1:15">
      <c r="A251" s="19"/>
      <c r="B251" s="19"/>
      <c r="C251" s="19"/>
      <c r="D251" s="19"/>
      <c r="E251" s="19"/>
      <c r="F251" s="19"/>
      <c r="G251" s="19"/>
      <c r="H251" s="19"/>
      <c r="I251" s="19"/>
      <c r="J251" s="19"/>
      <c r="K251" s="258"/>
      <c r="L251" s="21"/>
      <c r="M251" s="21"/>
      <c r="N251" s="21"/>
      <c r="O251" s="21"/>
    </row>
    <row r="252" spans="1:15">
      <c r="A252" s="19"/>
      <c r="B252" s="19"/>
      <c r="C252" s="19"/>
      <c r="D252" s="19"/>
      <c r="E252" s="19"/>
      <c r="F252" s="19"/>
      <c r="G252" s="19"/>
      <c r="H252" s="19"/>
      <c r="I252" s="19"/>
      <c r="J252" s="19"/>
      <c r="K252" s="258"/>
      <c r="L252" s="21"/>
      <c r="M252" s="21"/>
      <c r="N252" s="21"/>
      <c r="O252" s="21"/>
    </row>
    <row r="253" spans="1:15">
      <c r="A253" s="19"/>
      <c r="B253" s="19"/>
      <c r="C253" s="19"/>
      <c r="D253" s="19"/>
      <c r="E253" s="19"/>
      <c r="F253" s="19"/>
      <c r="G253" s="19"/>
      <c r="H253" s="19"/>
      <c r="I253" s="19"/>
      <c r="J253" s="19"/>
      <c r="K253" s="258"/>
      <c r="L253" s="21"/>
      <c r="M253" s="21"/>
      <c r="N253" s="21"/>
      <c r="O253" s="21"/>
    </row>
    <row r="254" spans="1:15">
      <c r="A254" s="19"/>
      <c r="B254" s="19"/>
      <c r="C254" s="19"/>
      <c r="D254" s="19"/>
      <c r="E254" s="19"/>
      <c r="F254" s="19"/>
      <c r="G254" s="19"/>
      <c r="H254" s="19"/>
      <c r="I254" s="19"/>
      <c r="J254" s="19"/>
      <c r="K254" s="258"/>
      <c r="L254" s="21"/>
      <c r="M254" s="21"/>
      <c r="N254" s="21"/>
      <c r="O254" s="21"/>
    </row>
    <row r="255" spans="1:15">
      <c r="A255" s="19"/>
      <c r="B255" s="19"/>
      <c r="C255" s="19"/>
      <c r="D255" s="19"/>
      <c r="E255" s="19"/>
      <c r="F255" s="19"/>
      <c r="G255" s="19"/>
      <c r="H255" s="19"/>
      <c r="I255" s="19"/>
      <c r="J255" s="19"/>
      <c r="K255" s="258"/>
      <c r="L255" s="21"/>
      <c r="M255" s="21"/>
      <c r="N255" s="21"/>
      <c r="O255" s="21"/>
    </row>
    <row r="256" spans="1:15">
      <c r="A256" s="19"/>
      <c r="B256" s="19"/>
      <c r="C256" s="19"/>
      <c r="D256" s="19"/>
      <c r="E256" s="19"/>
      <c r="F256" s="19"/>
      <c r="G256" s="19"/>
      <c r="H256" s="19"/>
      <c r="I256" s="19"/>
      <c r="J256" s="19"/>
      <c r="K256" s="258"/>
      <c r="L256" s="21"/>
      <c r="M256" s="21"/>
      <c r="N256" s="21"/>
      <c r="O256" s="21"/>
    </row>
    <row r="257" spans="1:15">
      <c r="A257" s="19"/>
      <c r="B257" s="19"/>
      <c r="C257" s="19"/>
      <c r="D257" s="19"/>
      <c r="E257" s="19"/>
      <c r="F257" s="19"/>
      <c r="G257" s="19"/>
      <c r="H257" s="19"/>
      <c r="I257" s="19"/>
      <c r="J257" s="19"/>
      <c r="K257" s="258"/>
      <c r="L257" s="21"/>
      <c r="M257" s="21"/>
      <c r="N257" s="21"/>
      <c r="O257" s="21"/>
    </row>
    <row r="258" spans="1:15">
      <c r="A258" s="19"/>
      <c r="B258" s="19"/>
      <c r="C258" s="19"/>
      <c r="D258" s="19"/>
      <c r="E258" s="19"/>
      <c r="F258" s="19"/>
      <c r="G258" s="19"/>
      <c r="H258" s="19"/>
      <c r="I258" s="19"/>
      <c r="J258" s="19"/>
      <c r="K258" s="258"/>
      <c r="L258" s="21"/>
      <c r="M258" s="21"/>
      <c r="N258" s="21"/>
      <c r="O258" s="21"/>
    </row>
    <row r="259" spans="1:15">
      <c r="A259" s="19"/>
      <c r="B259" s="19"/>
      <c r="C259" s="19"/>
      <c r="D259" s="19"/>
      <c r="E259" s="19"/>
      <c r="F259" s="19"/>
      <c r="G259" s="19"/>
      <c r="H259" s="19"/>
      <c r="I259" s="19"/>
      <c r="J259" s="19"/>
      <c r="K259" s="258"/>
      <c r="L259" s="21"/>
      <c r="M259" s="21"/>
      <c r="N259" s="21"/>
      <c r="O259" s="21"/>
    </row>
    <row r="260" spans="1:15">
      <c r="A260" s="19"/>
      <c r="B260" s="19"/>
      <c r="C260" s="19"/>
      <c r="D260" s="19"/>
      <c r="E260" s="19"/>
      <c r="F260" s="19"/>
      <c r="G260" s="19"/>
      <c r="H260" s="19"/>
      <c r="I260" s="19"/>
      <c r="J260" s="19"/>
      <c r="K260" s="258"/>
      <c r="L260" s="21"/>
      <c r="M260" s="21"/>
      <c r="N260" s="21"/>
      <c r="O260" s="21"/>
    </row>
    <row r="261" spans="1:15">
      <c r="A261" s="19"/>
      <c r="B261" s="19"/>
      <c r="C261" s="19"/>
      <c r="D261" s="19"/>
      <c r="E261" s="19"/>
      <c r="F261" s="19"/>
      <c r="G261" s="19"/>
      <c r="H261" s="19"/>
      <c r="I261" s="19"/>
      <c r="J261" s="19"/>
      <c r="K261" s="258"/>
      <c r="L261" s="21"/>
      <c r="M261" s="21"/>
      <c r="N261" s="21"/>
      <c r="O261" s="21"/>
    </row>
    <row r="262" spans="1:15">
      <c r="A262" s="19"/>
      <c r="B262" s="19"/>
      <c r="C262" s="19"/>
      <c r="D262" s="19"/>
      <c r="E262" s="19"/>
      <c r="F262" s="19"/>
      <c r="G262" s="19"/>
      <c r="H262" s="19"/>
      <c r="I262" s="19"/>
      <c r="J262" s="19"/>
      <c r="K262" s="258"/>
      <c r="L262" s="21"/>
      <c r="M262" s="21"/>
      <c r="N262" s="21"/>
      <c r="O262" s="21"/>
    </row>
    <row r="263" spans="1:15">
      <c r="A263" s="19"/>
      <c r="B263" s="19"/>
      <c r="C263" s="19"/>
      <c r="D263" s="19"/>
      <c r="E263" s="19"/>
      <c r="F263" s="19"/>
      <c r="G263" s="19"/>
      <c r="H263" s="19"/>
      <c r="I263" s="19"/>
      <c r="J263" s="19"/>
      <c r="K263" s="258"/>
      <c r="L263" s="21"/>
      <c r="M263" s="21"/>
      <c r="N263" s="21"/>
      <c r="O263" s="21"/>
    </row>
    <row r="264" spans="1:15">
      <c r="A264" s="19"/>
      <c r="B264" s="19"/>
      <c r="C264" s="19"/>
      <c r="D264" s="19"/>
      <c r="E264" s="19"/>
      <c r="F264" s="19"/>
      <c r="G264" s="19"/>
      <c r="H264" s="19"/>
      <c r="I264" s="19"/>
      <c r="J264" s="19"/>
      <c r="K264" s="258"/>
      <c r="L264" s="21"/>
      <c r="M264" s="21"/>
      <c r="N264" s="21"/>
      <c r="O264" s="21"/>
    </row>
    <row r="265" spans="1:15">
      <c r="A265" s="19"/>
      <c r="B265" s="19"/>
      <c r="C265" s="19"/>
      <c r="D265" s="19"/>
      <c r="E265" s="19"/>
      <c r="F265" s="19"/>
      <c r="G265" s="19"/>
      <c r="H265" s="19"/>
      <c r="I265" s="19"/>
      <c r="J265" s="19"/>
      <c r="K265" s="258"/>
      <c r="L265" s="21"/>
      <c r="M265" s="21"/>
      <c r="N265" s="21"/>
      <c r="O265" s="21"/>
    </row>
    <row r="266" spans="1:15">
      <c r="A266" s="19"/>
      <c r="B266" s="19"/>
      <c r="C266" s="19"/>
      <c r="D266" s="19"/>
      <c r="E266" s="19"/>
      <c r="F266" s="19"/>
      <c r="G266" s="19"/>
      <c r="H266" s="19"/>
      <c r="I266" s="19"/>
      <c r="J266" s="19"/>
      <c r="K266" s="258"/>
      <c r="L266" s="21"/>
      <c r="M266" s="21"/>
      <c r="N266" s="21"/>
      <c r="O266" s="21"/>
    </row>
    <row r="267" spans="1:15">
      <c r="A267" s="19"/>
      <c r="B267" s="19"/>
      <c r="C267" s="19"/>
      <c r="D267" s="19"/>
      <c r="E267" s="19"/>
      <c r="F267" s="19"/>
      <c r="G267" s="19"/>
      <c r="H267" s="19"/>
      <c r="I267" s="19"/>
      <c r="J267" s="19"/>
      <c r="K267" s="258"/>
      <c r="L267" s="21"/>
      <c r="M267" s="21"/>
      <c r="N267" s="21"/>
      <c r="O267" s="21"/>
    </row>
    <row r="268" spans="1:15">
      <c r="A268" s="19"/>
      <c r="B268" s="19"/>
      <c r="C268" s="19"/>
      <c r="D268" s="19"/>
      <c r="E268" s="19"/>
      <c r="F268" s="19"/>
      <c r="G268" s="19"/>
      <c r="H268" s="19"/>
      <c r="I268" s="19"/>
      <c r="J268" s="19"/>
      <c r="K268" s="258"/>
      <c r="L268" s="21"/>
      <c r="M268" s="21"/>
      <c r="N268" s="21"/>
      <c r="O268" s="21"/>
    </row>
    <row r="269" spans="1:15">
      <c r="A269" s="19"/>
      <c r="B269" s="19"/>
      <c r="C269" s="19"/>
      <c r="D269" s="19"/>
      <c r="E269" s="19"/>
      <c r="F269" s="19"/>
      <c r="G269" s="19"/>
      <c r="H269" s="19"/>
      <c r="I269" s="19"/>
      <c r="J269" s="19"/>
      <c r="K269" s="258"/>
      <c r="L269" s="21"/>
      <c r="M269" s="21"/>
      <c r="N269" s="21"/>
      <c r="O269" s="21"/>
    </row>
    <row r="270" spans="1:15">
      <c r="A270" s="19"/>
      <c r="B270" s="19"/>
      <c r="C270" s="19"/>
      <c r="D270" s="19"/>
      <c r="E270" s="19"/>
      <c r="F270" s="19"/>
      <c r="G270" s="19"/>
      <c r="H270" s="19"/>
      <c r="I270" s="19"/>
      <c r="J270" s="19"/>
      <c r="K270" s="258"/>
      <c r="L270" s="21"/>
      <c r="M270" s="21"/>
      <c r="N270" s="21"/>
      <c r="O270" s="21"/>
    </row>
    <row r="271" spans="1:15">
      <c r="A271" s="19"/>
      <c r="B271" s="19"/>
      <c r="C271" s="19"/>
      <c r="D271" s="19"/>
      <c r="E271" s="19"/>
      <c r="F271" s="19"/>
      <c r="G271" s="19"/>
      <c r="H271" s="19"/>
      <c r="I271" s="19"/>
      <c r="J271" s="19"/>
      <c r="K271" s="258"/>
      <c r="L271" s="21"/>
      <c r="M271" s="21"/>
      <c r="N271" s="21"/>
      <c r="O271" s="21"/>
    </row>
    <row r="272" spans="1:15">
      <c r="A272" s="19"/>
      <c r="B272" s="19"/>
      <c r="C272" s="19"/>
      <c r="D272" s="19"/>
      <c r="E272" s="19"/>
      <c r="F272" s="19"/>
      <c r="G272" s="19"/>
      <c r="H272" s="19"/>
      <c r="I272" s="19"/>
      <c r="J272" s="19"/>
      <c r="K272" s="258"/>
      <c r="L272" s="21"/>
      <c r="M272" s="21"/>
      <c r="N272" s="21"/>
      <c r="O272" s="21"/>
    </row>
    <row r="273" spans="1:15">
      <c r="A273" s="19"/>
      <c r="B273" s="34" t="s">
        <v>83</v>
      </c>
      <c r="C273" s="19"/>
      <c r="D273" s="19"/>
      <c r="E273" s="19"/>
      <c r="F273" s="19"/>
      <c r="G273" s="19"/>
      <c r="H273" s="19"/>
      <c r="I273" s="19"/>
      <c r="J273" s="19"/>
      <c r="K273" s="258"/>
      <c r="L273" s="21"/>
      <c r="M273" s="21"/>
      <c r="N273" s="21"/>
      <c r="O273" s="21"/>
    </row>
    <row r="274" spans="1:15">
      <c r="A274" s="19"/>
      <c r="B274" s="19"/>
      <c r="C274" s="19"/>
      <c r="D274" s="19"/>
      <c r="E274" s="19"/>
      <c r="F274" s="19"/>
      <c r="G274" s="19"/>
      <c r="H274" s="19"/>
      <c r="I274" s="19"/>
      <c r="J274" s="19"/>
      <c r="K274" s="258"/>
      <c r="L274" s="21"/>
      <c r="M274" s="21"/>
      <c r="N274" s="21"/>
      <c r="O274" s="21"/>
    </row>
    <row r="275" spans="1:15">
      <c r="A275" s="19"/>
      <c r="B275" s="19"/>
      <c r="C275" s="19"/>
      <c r="D275" s="19"/>
      <c r="E275" s="19"/>
      <c r="F275" s="19"/>
      <c r="G275" s="19"/>
      <c r="H275" s="19"/>
      <c r="I275" s="19"/>
      <c r="J275" s="19"/>
      <c r="K275" s="258"/>
      <c r="L275" s="21"/>
      <c r="M275" s="21"/>
      <c r="N275" s="21"/>
      <c r="O275" s="21"/>
    </row>
    <row r="276" spans="1:15">
      <c r="A276" s="19"/>
      <c r="B276" s="19"/>
      <c r="C276" s="19"/>
      <c r="D276" s="19"/>
      <c r="E276" s="19"/>
      <c r="F276" s="19"/>
      <c r="G276" s="19"/>
      <c r="H276" s="19"/>
      <c r="I276" s="19"/>
      <c r="J276" s="19"/>
      <c r="K276" s="258"/>
      <c r="L276" s="21"/>
      <c r="M276" s="21"/>
      <c r="N276" s="21"/>
      <c r="O276" s="21"/>
    </row>
    <row r="277" spans="1:15">
      <c r="A277" s="19"/>
      <c r="B277" s="19"/>
      <c r="C277" s="19"/>
      <c r="D277" s="19"/>
      <c r="E277" s="19"/>
      <c r="F277" s="19"/>
      <c r="G277" s="19"/>
      <c r="H277" s="19"/>
      <c r="I277" s="19"/>
      <c r="J277" s="19"/>
      <c r="K277" s="258"/>
      <c r="L277" s="21"/>
      <c r="M277" s="21"/>
      <c r="N277" s="21"/>
      <c r="O277" s="21"/>
    </row>
    <row r="278" spans="1:15">
      <c r="A278" s="19"/>
      <c r="B278" s="19"/>
      <c r="C278" s="19"/>
      <c r="D278" s="19"/>
      <c r="E278" s="19"/>
      <c r="F278" s="19"/>
      <c r="G278" s="19"/>
      <c r="H278" s="19"/>
      <c r="I278" s="19"/>
      <c r="J278" s="19"/>
      <c r="K278" s="258"/>
      <c r="L278" s="21"/>
      <c r="M278" s="21"/>
      <c r="N278" s="21"/>
      <c r="O278" s="21"/>
    </row>
    <row r="279" spans="1:15">
      <c r="A279" s="19"/>
      <c r="B279" s="19"/>
      <c r="C279" s="19"/>
      <c r="D279" s="19"/>
      <c r="E279" s="19"/>
      <c r="F279" s="19"/>
      <c r="G279" s="19"/>
      <c r="H279" s="19"/>
      <c r="I279" s="19"/>
      <c r="J279" s="19"/>
      <c r="K279" s="258"/>
      <c r="L279" s="21"/>
      <c r="M279" s="21"/>
      <c r="N279" s="21"/>
      <c r="O279" s="21"/>
    </row>
    <row r="280" spans="1:15">
      <c r="A280" s="19"/>
      <c r="B280" s="19"/>
      <c r="C280" s="19"/>
      <c r="D280" s="19"/>
      <c r="E280" s="19"/>
      <c r="F280" s="19"/>
      <c r="G280" s="19"/>
      <c r="H280" s="19"/>
      <c r="I280" s="19"/>
      <c r="J280" s="19"/>
      <c r="K280" s="258"/>
      <c r="L280" s="21"/>
      <c r="M280" s="21"/>
      <c r="N280" s="21"/>
      <c r="O280" s="21"/>
    </row>
    <row r="281" spans="1:15">
      <c r="A281" s="19"/>
      <c r="B281" s="19"/>
      <c r="C281" s="19"/>
      <c r="D281" s="19"/>
      <c r="E281" s="19"/>
      <c r="F281" s="19"/>
      <c r="G281" s="19"/>
      <c r="H281" s="19"/>
      <c r="I281" s="19"/>
      <c r="J281" s="19"/>
      <c r="K281" s="258"/>
      <c r="L281" s="21"/>
      <c r="M281" s="21"/>
      <c r="N281" s="21"/>
      <c r="O281" s="21"/>
    </row>
    <row r="282" spans="1:15">
      <c r="A282" s="19"/>
      <c r="B282" s="19"/>
      <c r="C282" s="19"/>
      <c r="D282" s="19"/>
      <c r="E282" s="19"/>
      <c r="F282" s="19"/>
      <c r="G282" s="19"/>
      <c r="H282" s="19"/>
      <c r="I282" s="19"/>
      <c r="J282" s="19"/>
      <c r="K282" s="258"/>
      <c r="L282" s="21"/>
      <c r="M282" s="21"/>
      <c r="N282" s="21"/>
      <c r="O282" s="21"/>
    </row>
    <row r="283" spans="1:15">
      <c r="A283" s="19"/>
      <c r="B283" s="19"/>
      <c r="C283" s="19"/>
      <c r="D283" s="19"/>
      <c r="E283" s="19"/>
      <c r="F283" s="19"/>
      <c r="G283" s="19"/>
      <c r="H283" s="19"/>
      <c r="I283" s="19"/>
      <c r="J283" s="19"/>
      <c r="K283" s="258"/>
      <c r="L283" s="21"/>
      <c r="M283" s="21"/>
      <c r="N283" s="21"/>
      <c r="O283" s="21"/>
    </row>
    <row r="284" spans="1:15">
      <c r="A284" s="19"/>
      <c r="B284" s="19"/>
      <c r="C284" s="19"/>
      <c r="D284" s="19"/>
      <c r="E284" s="19"/>
      <c r="F284" s="19"/>
      <c r="G284" s="19"/>
      <c r="H284" s="19"/>
      <c r="I284" s="19"/>
      <c r="J284" s="19"/>
      <c r="K284" s="258"/>
      <c r="L284" s="21"/>
      <c r="M284" s="21"/>
      <c r="N284" s="21"/>
      <c r="O284" s="21"/>
    </row>
    <row r="285" spans="1:15">
      <c r="A285" s="19"/>
      <c r="B285" s="19"/>
      <c r="C285" s="19"/>
      <c r="D285" s="19"/>
      <c r="E285" s="19"/>
      <c r="F285" s="19"/>
      <c r="G285" s="19"/>
      <c r="H285" s="19"/>
      <c r="I285" s="19"/>
      <c r="J285" s="19"/>
      <c r="K285" s="258"/>
      <c r="L285" s="21"/>
      <c r="M285" s="21"/>
      <c r="N285" s="21"/>
      <c r="O285" s="21"/>
    </row>
    <row r="286" spans="1:15">
      <c r="A286" s="19"/>
      <c r="B286" s="19"/>
      <c r="C286" s="19"/>
      <c r="D286" s="19"/>
      <c r="E286" s="19"/>
      <c r="F286" s="19"/>
      <c r="G286" s="19"/>
      <c r="H286" s="19"/>
      <c r="I286" s="19"/>
      <c r="J286" s="19"/>
      <c r="K286" s="258"/>
      <c r="L286" s="21"/>
      <c r="M286" s="21"/>
      <c r="N286" s="21"/>
      <c r="O286" s="21"/>
    </row>
    <row r="287" spans="1:15">
      <c r="A287" s="19"/>
      <c r="B287" s="19"/>
      <c r="C287" s="19"/>
      <c r="D287" s="19"/>
      <c r="E287" s="19"/>
      <c r="F287" s="19"/>
      <c r="G287" s="19"/>
      <c r="H287" s="19"/>
      <c r="I287" s="19"/>
      <c r="J287" s="19"/>
      <c r="K287" s="258"/>
      <c r="L287" s="21"/>
      <c r="M287" s="21"/>
      <c r="N287" s="21"/>
      <c r="O287" s="21"/>
    </row>
    <row r="288" spans="1:15">
      <c r="A288" s="19"/>
      <c r="B288" s="19"/>
      <c r="C288" s="19"/>
      <c r="D288" s="19"/>
      <c r="E288" s="19"/>
      <c r="F288" s="19"/>
      <c r="G288" s="19"/>
      <c r="H288" s="19"/>
      <c r="I288" s="19"/>
      <c r="J288" s="19"/>
      <c r="K288" s="258"/>
      <c r="L288" s="21"/>
      <c r="M288" s="21"/>
      <c r="N288" s="21"/>
      <c r="O288" s="21"/>
    </row>
    <row r="289" spans="1:15">
      <c r="A289" s="19"/>
      <c r="B289" s="19"/>
      <c r="C289" s="19"/>
      <c r="D289" s="19"/>
      <c r="E289" s="19"/>
      <c r="F289" s="19"/>
      <c r="G289" s="19"/>
      <c r="H289" s="19"/>
      <c r="I289" s="19"/>
      <c r="J289" s="19"/>
      <c r="K289" s="258"/>
      <c r="L289" s="21"/>
      <c r="M289" s="21"/>
      <c r="N289" s="21"/>
      <c r="O289" s="21"/>
    </row>
    <row r="290" spans="1:15">
      <c r="A290" s="19"/>
      <c r="B290" s="19"/>
      <c r="C290" s="19"/>
      <c r="D290" s="19"/>
      <c r="E290" s="19"/>
      <c r="F290" s="19"/>
      <c r="G290" s="19"/>
      <c r="H290" s="19"/>
      <c r="I290" s="19"/>
      <c r="J290" s="19"/>
      <c r="K290" s="258"/>
      <c r="L290" s="21"/>
      <c r="M290" s="21"/>
      <c r="N290" s="21"/>
      <c r="O290" s="21"/>
    </row>
    <row r="291" spans="1:15">
      <c r="A291" s="19"/>
      <c r="B291" s="19"/>
      <c r="C291" s="19"/>
      <c r="D291" s="19"/>
      <c r="E291" s="19"/>
      <c r="F291" s="19"/>
      <c r="G291" s="19"/>
      <c r="H291" s="19"/>
      <c r="I291" s="19"/>
      <c r="J291" s="19"/>
      <c r="K291" s="258"/>
      <c r="L291" s="21"/>
      <c r="M291" s="21"/>
      <c r="N291" s="21"/>
      <c r="O291" s="21"/>
    </row>
    <row r="292" spans="1:15">
      <c r="A292" s="19"/>
      <c r="B292" s="19"/>
      <c r="C292" s="19"/>
      <c r="D292" s="19"/>
      <c r="E292" s="19"/>
      <c r="F292" s="19"/>
      <c r="G292" s="19"/>
      <c r="H292" s="19"/>
      <c r="I292" s="19"/>
      <c r="J292" s="19"/>
      <c r="K292" s="258"/>
      <c r="L292" s="21"/>
      <c r="M292" s="21"/>
      <c r="N292" s="21"/>
      <c r="O292" s="21"/>
    </row>
    <row r="293" spans="1:15">
      <c r="A293" s="19"/>
      <c r="B293" s="19"/>
      <c r="C293" s="19"/>
      <c r="D293" s="19"/>
      <c r="E293" s="19"/>
      <c r="F293" s="19"/>
      <c r="G293" s="19"/>
      <c r="H293" s="19"/>
      <c r="I293" s="19"/>
      <c r="J293" s="19"/>
      <c r="K293" s="258"/>
      <c r="L293" s="21"/>
      <c r="M293" s="21"/>
      <c r="N293" s="21"/>
      <c r="O293" s="21"/>
    </row>
    <row r="294" spans="1:15">
      <c r="A294" s="19"/>
      <c r="B294" s="19"/>
      <c r="C294" s="19"/>
      <c r="D294" s="19"/>
      <c r="E294" s="19"/>
      <c r="F294" s="19"/>
      <c r="G294" s="19"/>
      <c r="H294" s="19"/>
      <c r="I294" s="19"/>
      <c r="J294" s="19"/>
      <c r="K294" s="258"/>
      <c r="L294" s="21"/>
      <c r="M294" s="21"/>
      <c r="N294" s="21"/>
      <c r="O294" s="21"/>
    </row>
    <row r="295" spans="1:15">
      <c r="A295" s="19"/>
      <c r="B295" s="19"/>
      <c r="C295" s="19"/>
      <c r="D295" s="19"/>
      <c r="E295" s="19"/>
      <c r="F295" s="19"/>
      <c r="G295" s="19"/>
      <c r="H295" s="19"/>
      <c r="I295" s="19"/>
      <c r="J295" s="19"/>
      <c r="K295" s="258"/>
      <c r="L295" s="21"/>
      <c r="M295" s="21"/>
      <c r="N295" s="21"/>
      <c r="O295" s="21"/>
    </row>
    <row r="296" spans="1:15">
      <c r="A296" s="19"/>
      <c r="B296" s="19"/>
      <c r="C296" s="19"/>
      <c r="D296" s="19"/>
      <c r="E296" s="19"/>
      <c r="F296" s="19"/>
      <c r="G296" s="19"/>
      <c r="H296" s="19"/>
      <c r="I296" s="19"/>
      <c r="J296" s="19"/>
      <c r="K296" s="258"/>
      <c r="L296" s="21"/>
      <c r="M296" s="21"/>
      <c r="N296" s="21"/>
      <c r="O296" s="21"/>
    </row>
    <row r="297" spans="1:15">
      <c r="A297" s="19"/>
      <c r="B297" s="19"/>
      <c r="C297" s="19"/>
      <c r="D297" s="19"/>
      <c r="E297" s="19"/>
      <c r="F297" s="19"/>
      <c r="G297" s="19"/>
      <c r="H297" s="19"/>
      <c r="I297" s="19"/>
      <c r="J297" s="19"/>
      <c r="K297" s="258"/>
      <c r="L297" s="21"/>
      <c r="M297" s="21"/>
      <c r="N297" s="21"/>
      <c r="O297" s="21"/>
    </row>
    <row r="298" spans="1:15">
      <c r="A298" s="19"/>
      <c r="B298" s="19"/>
      <c r="C298" s="19"/>
      <c r="D298" s="19"/>
      <c r="E298" s="19"/>
      <c r="F298" s="19"/>
      <c r="G298" s="19"/>
      <c r="H298" s="19"/>
      <c r="I298" s="19"/>
      <c r="J298" s="19"/>
      <c r="K298" s="258"/>
      <c r="L298" s="21"/>
      <c r="M298" s="21"/>
      <c r="N298" s="21"/>
      <c r="O298" s="21"/>
    </row>
    <row r="299" spans="1:15">
      <c r="A299" s="19"/>
      <c r="B299" s="43" t="s">
        <v>100</v>
      </c>
      <c r="C299" s="19"/>
      <c r="D299" s="19"/>
      <c r="E299" s="19"/>
      <c r="F299" s="19"/>
      <c r="G299" s="19"/>
      <c r="H299" s="19"/>
      <c r="I299" s="19"/>
      <c r="J299" s="19"/>
      <c r="K299" s="258"/>
      <c r="L299" s="21"/>
      <c r="M299" s="21"/>
      <c r="N299" s="21"/>
      <c r="O299" s="21"/>
    </row>
    <row r="300" spans="1:15">
      <c r="A300" s="19"/>
      <c r="B300" s="34" t="s">
        <v>85</v>
      </c>
      <c r="C300" s="19"/>
      <c r="D300" s="19"/>
      <c r="E300" s="19"/>
      <c r="F300" s="19"/>
      <c r="G300" s="19"/>
      <c r="H300" s="19"/>
      <c r="I300" s="19"/>
      <c r="J300" s="19"/>
      <c r="K300" s="258"/>
      <c r="L300" s="21"/>
      <c r="M300" s="21"/>
      <c r="N300" s="21"/>
      <c r="O300" s="21"/>
    </row>
    <row r="301" spans="1:15">
      <c r="A301" s="19"/>
      <c r="B301" s="35" t="s">
        <v>84</v>
      </c>
      <c r="C301" s="19"/>
      <c r="D301" s="19"/>
      <c r="E301" s="19"/>
      <c r="F301" s="19"/>
      <c r="G301" s="19"/>
      <c r="H301" s="19"/>
      <c r="I301" s="19"/>
      <c r="J301" s="19"/>
      <c r="K301" s="258"/>
      <c r="L301" s="21"/>
      <c r="M301" s="21"/>
      <c r="N301" s="21"/>
      <c r="O301" s="21"/>
    </row>
    <row r="302" spans="1:15">
      <c r="A302" s="19"/>
      <c r="B302" s="19"/>
      <c r="C302" s="19"/>
      <c r="D302" s="19"/>
      <c r="E302" s="19"/>
      <c r="F302" s="19"/>
      <c r="G302" s="19"/>
      <c r="H302" s="19"/>
      <c r="I302" s="19"/>
      <c r="J302" s="19"/>
      <c r="K302" s="258"/>
      <c r="L302" s="21"/>
      <c r="M302" s="21"/>
      <c r="N302" s="21"/>
      <c r="O302" s="21"/>
    </row>
    <row r="303" spans="1:15">
      <c r="A303" s="19"/>
      <c r="B303" s="19"/>
      <c r="C303" s="19"/>
      <c r="D303" s="19"/>
      <c r="E303" s="19"/>
      <c r="F303" s="19"/>
      <c r="G303" s="19"/>
      <c r="H303" s="19"/>
      <c r="I303" s="19"/>
      <c r="J303" s="19"/>
      <c r="K303" s="258"/>
      <c r="L303" s="21"/>
      <c r="M303" s="21"/>
      <c r="N303" s="21"/>
      <c r="O303" s="21"/>
    </row>
    <row r="304" spans="1:15">
      <c r="A304" s="19"/>
      <c r="B304" s="19"/>
      <c r="C304" s="19"/>
      <c r="D304" s="19"/>
      <c r="E304" s="19"/>
      <c r="F304" s="19"/>
      <c r="G304" s="19"/>
      <c r="H304" s="19"/>
      <c r="I304" s="19"/>
      <c r="J304" s="19"/>
      <c r="K304" s="258"/>
      <c r="L304" s="21"/>
      <c r="M304" s="21"/>
      <c r="N304" s="21"/>
      <c r="O304" s="21"/>
    </row>
    <row r="305" spans="1:15">
      <c r="A305" s="19"/>
      <c r="B305" s="19"/>
      <c r="C305" s="19"/>
      <c r="D305" s="19"/>
      <c r="E305" s="19"/>
      <c r="F305" s="19"/>
      <c r="G305" s="19"/>
      <c r="H305" s="19"/>
      <c r="I305" s="19"/>
      <c r="J305" s="19"/>
      <c r="K305" s="258"/>
      <c r="L305" s="21"/>
      <c r="M305" s="21"/>
      <c r="N305" s="21"/>
      <c r="O305" s="21"/>
    </row>
    <row r="306" spans="1:15">
      <c r="A306" s="19"/>
      <c r="B306" s="19"/>
      <c r="C306" s="19"/>
      <c r="D306" s="19"/>
      <c r="E306" s="19"/>
      <c r="F306" s="19"/>
      <c r="G306" s="19"/>
      <c r="H306" s="19"/>
      <c r="I306" s="19"/>
      <c r="J306" s="19"/>
      <c r="K306" s="258"/>
      <c r="L306" s="21"/>
      <c r="M306" s="21"/>
      <c r="N306" s="21"/>
      <c r="O306" s="21"/>
    </row>
    <row r="307" spans="1:15">
      <c r="A307" s="19"/>
      <c r="B307" s="19"/>
      <c r="C307" s="19"/>
      <c r="D307" s="19"/>
      <c r="E307" s="19"/>
      <c r="F307" s="19"/>
      <c r="G307" s="19"/>
      <c r="H307" s="19"/>
      <c r="I307" s="19"/>
      <c r="J307" s="19"/>
      <c r="K307" s="258"/>
      <c r="L307" s="21"/>
      <c r="M307" s="21"/>
      <c r="N307" s="21"/>
      <c r="O307" s="21"/>
    </row>
    <row r="308" spans="1:15">
      <c r="A308" s="19"/>
      <c r="B308" s="19"/>
      <c r="C308" s="19"/>
      <c r="D308" s="19"/>
      <c r="E308" s="19"/>
      <c r="F308" s="19"/>
      <c r="G308" s="19"/>
      <c r="H308" s="19"/>
      <c r="I308" s="19"/>
      <c r="J308" s="19"/>
      <c r="K308" s="258"/>
      <c r="L308" s="21"/>
      <c r="M308" s="21"/>
      <c r="N308" s="21"/>
      <c r="O308" s="21"/>
    </row>
    <row r="309" spans="1:15">
      <c r="A309" s="19"/>
      <c r="B309" s="19"/>
      <c r="C309" s="19"/>
      <c r="D309" s="19"/>
      <c r="E309" s="19"/>
      <c r="F309" s="19"/>
      <c r="G309" s="19"/>
      <c r="H309" s="19"/>
      <c r="I309" s="19"/>
      <c r="J309" s="19"/>
      <c r="K309" s="258"/>
      <c r="L309" s="21"/>
      <c r="M309" s="21"/>
      <c r="N309" s="21"/>
      <c r="O309" s="21"/>
    </row>
    <row r="310" spans="1:15">
      <c r="A310" s="19"/>
      <c r="B310" s="19"/>
      <c r="C310" s="19"/>
      <c r="D310" s="19"/>
      <c r="E310" s="19"/>
      <c r="F310" s="19"/>
      <c r="G310" s="19"/>
      <c r="H310" s="19"/>
      <c r="I310" s="19"/>
      <c r="J310" s="19"/>
      <c r="K310" s="258"/>
      <c r="L310" s="21"/>
      <c r="M310" s="21"/>
      <c r="N310" s="21"/>
      <c r="O310" s="21"/>
    </row>
    <row r="311" spans="1:15">
      <c r="A311" s="19"/>
      <c r="B311" s="19"/>
      <c r="C311" s="19"/>
      <c r="D311" s="19"/>
      <c r="E311" s="19"/>
      <c r="F311" s="19"/>
      <c r="G311" s="19"/>
      <c r="H311" s="19"/>
      <c r="I311" s="19"/>
      <c r="J311" s="19"/>
      <c r="K311" s="258"/>
      <c r="L311" s="21"/>
      <c r="M311" s="21"/>
      <c r="N311" s="21"/>
      <c r="O311" s="21"/>
    </row>
    <row r="312" spans="1:15">
      <c r="A312" s="19"/>
      <c r="B312" s="19"/>
      <c r="C312" s="19"/>
      <c r="D312" s="19"/>
      <c r="E312" s="19"/>
      <c r="F312" s="19"/>
      <c r="G312" s="19"/>
      <c r="H312" s="19"/>
      <c r="I312" s="19"/>
      <c r="J312" s="19"/>
      <c r="K312" s="258"/>
      <c r="L312" s="21"/>
      <c r="M312" s="21"/>
      <c r="N312" s="21"/>
      <c r="O312" s="21"/>
    </row>
    <row r="313" spans="1:15">
      <c r="A313" s="19"/>
      <c r="B313" s="19"/>
      <c r="C313" s="19"/>
      <c r="D313" s="19"/>
      <c r="E313" s="19"/>
      <c r="F313" s="19"/>
      <c r="G313" s="19"/>
      <c r="H313" s="19"/>
      <c r="I313" s="19"/>
      <c r="J313" s="19"/>
      <c r="K313" s="258"/>
      <c r="L313" s="21"/>
      <c r="M313" s="21"/>
      <c r="N313" s="21"/>
      <c r="O313" s="21"/>
    </row>
    <row r="314" spans="1:15">
      <c r="A314" s="19"/>
      <c r="B314" s="19"/>
      <c r="C314" s="19"/>
      <c r="D314" s="19"/>
      <c r="E314" s="19"/>
      <c r="F314" s="19"/>
      <c r="G314" s="19"/>
      <c r="H314" s="19"/>
      <c r="I314" s="19"/>
      <c r="J314" s="19"/>
      <c r="K314" s="258"/>
      <c r="L314" s="21"/>
      <c r="M314" s="21"/>
      <c r="N314" s="21"/>
      <c r="O314" s="21"/>
    </row>
    <row r="315" spans="1:15">
      <c r="A315" s="19"/>
      <c r="B315" s="19"/>
      <c r="C315" s="19"/>
      <c r="D315" s="19"/>
      <c r="E315" s="19"/>
      <c r="F315" s="19"/>
      <c r="G315" s="19"/>
      <c r="H315" s="19"/>
      <c r="I315" s="19"/>
      <c r="J315" s="19"/>
      <c r="K315" s="258"/>
      <c r="L315" s="21"/>
      <c r="M315" s="21"/>
      <c r="N315" s="21"/>
      <c r="O315" s="21"/>
    </row>
    <row r="316" spans="1:15">
      <c r="A316" s="19"/>
      <c r="B316" s="19"/>
      <c r="C316" s="19"/>
      <c r="D316" s="19"/>
      <c r="E316" s="19"/>
      <c r="F316" s="19"/>
      <c r="G316" s="19"/>
      <c r="H316" s="19"/>
      <c r="I316" s="19"/>
      <c r="J316" s="19"/>
      <c r="K316" s="258"/>
      <c r="L316" s="21"/>
      <c r="M316" s="21"/>
      <c r="N316" s="21"/>
      <c r="O316" s="21"/>
    </row>
    <row r="317" spans="1:15">
      <c r="A317" s="19"/>
      <c r="B317" s="621" t="s">
        <v>80</v>
      </c>
      <c r="C317" s="621"/>
      <c r="D317" s="621"/>
      <c r="E317" s="621"/>
      <c r="F317" s="621"/>
      <c r="G317" s="19"/>
      <c r="H317" s="19"/>
      <c r="I317" s="19"/>
      <c r="J317" s="19"/>
      <c r="K317" s="258"/>
      <c r="L317" s="21"/>
      <c r="M317" s="21"/>
      <c r="N317" s="21"/>
      <c r="O317" s="21"/>
    </row>
    <row r="318" spans="1:15">
      <c r="A318" s="19"/>
      <c r="B318" s="35" t="s">
        <v>87</v>
      </c>
      <c r="C318" s="19"/>
      <c r="D318" s="19"/>
      <c r="E318" s="19"/>
      <c r="F318" s="19"/>
      <c r="G318" s="19"/>
      <c r="H318" s="19"/>
      <c r="I318" s="19"/>
      <c r="J318" s="19"/>
      <c r="K318" s="258"/>
      <c r="L318" s="21"/>
      <c r="M318" s="21"/>
      <c r="N318" s="21"/>
      <c r="O318" s="21"/>
    </row>
    <row r="319" spans="1:15">
      <c r="A319" s="19"/>
      <c r="B319" s="19"/>
      <c r="C319" s="19"/>
      <c r="D319" s="19"/>
      <c r="E319" s="19"/>
      <c r="F319" s="19"/>
      <c r="G319" s="19"/>
      <c r="H319" s="19"/>
      <c r="I319" s="19"/>
      <c r="J319" s="19"/>
      <c r="K319" s="258"/>
      <c r="L319" s="21"/>
      <c r="M319" s="21"/>
      <c r="N319" s="21"/>
      <c r="O319" s="21"/>
    </row>
    <row r="320" spans="1:15">
      <c r="A320" s="19"/>
      <c r="B320" s="19"/>
      <c r="C320" s="19"/>
      <c r="D320" s="19"/>
      <c r="E320" s="19"/>
      <c r="F320" s="19"/>
      <c r="G320" s="19"/>
      <c r="H320" s="19"/>
      <c r="I320" s="19"/>
      <c r="J320" s="19"/>
      <c r="K320" s="258"/>
      <c r="L320" s="21"/>
      <c r="M320" s="21"/>
      <c r="N320" s="21"/>
      <c r="O320" s="21"/>
    </row>
    <row r="321" spans="1:15">
      <c r="A321" s="19"/>
      <c r="B321" s="19"/>
      <c r="C321" s="19"/>
      <c r="D321" s="19"/>
      <c r="E321" s="19"/>
      <c r="F321" s="19"/>
      <c r="G321" s="19"/>
      <c r="H321" s="19"/>
      <c r="I321" s="19"/>
      <c r="J321" s="19"/>
      <c r="K321" s="258"/>
      <c r="L321" s="21"/>
      <c r="M321" s="21"/>
      <c r="N321" s="21"/>
      <c r="O321" s="21"/>
    </row>
    <row r="322" spans="1:15">
      <c r="A322" s="19"/>
      <c r="B322" s="19"/>
      <c r="C322" s="19"/>
      <c r="D322" s="19"/>
      <c r="E322" s="19"/>
      <c r="F322" s="19"/>
      <c r="G322" s="19"/>
      <c r="H322" s="19"/>
      <c r="I322" s="19"/>
      <c r="J322" s="19"/>
      <c r="K322" s="258"/>
      <c r="L322" s="21"/>
      <c r="M322" s="21"/>
      <c r="N322" s="21"/>
      <c r="O322" s="21"/>
    </row>
    <row r="323" spans="1:15">
      <c r="A323" s="19"/>
      <c r="B323" s="19"/>
      <c r="C323" s="19"/>
      <c r="D323" s="19"/>
      <c r="E323" s="19"/>
      <c r="F323" s="19"/>
      <c r="G323" s="19"/>
      <c r="H323" s="19"/>
      <c r="I323" s="19"/>
      <c r="J323" s="19"/>
      <c r="K323" s="258"/>
      <c r="L323" s="21"/>
      <c r="M323" s="21"/>
      <c r="N323" s="21"/>
      <c r="O323" s="21"/>
    </row>
    <row r="324" spans="1:15">
      <c r="A324" s="19"/>
      <c r="B324" s="19"/>
      <c r="C324" s="19"/>
      <c r="D324" s="19"/>
      <c r="E324" s="19"/>
      <c r="F324" s="19"/>
      <c r="G324" s="19"/>
      <c r="H324" s="19"/>
      <c r="I324" s="19"/>
      <c r="J324" s="19"/>
      <c r="K324" s="258"/>
      <c r="L324" s="21"/>
      <c r="M324" s="21"/>
      <c r="N324" s="21"/>
      <c r="O324" s="21"/>
    </row>
    <row r="325" spans="1:15">
      <c r="A325" s="19"/>
      <c r="B325" s="19"/>
      <c r="C325" s="19"/>
      <c r="D325" s="19"/>
      <c r="E325" s="19"/>
      <c r="F325" s="19"/>
      <c r="G325" s="19"/>
      <c r="H325" s="19"/>
      <c r="I325" s="19"/>
      <c r="J325" s="19"/>
      <c r="K325" s="258"/>
      <c r="L325" s="21"/>
      <c r="M325" s="21"/>
      <c r="N325" s="21"/>
      <c r="O325" s="21"/>
    </row>
    <row r="326" spans="1:15">
      <c r="A326" s="19"/>
      <c r="B326" s="19"/>
      <c r="C326" s="19"/>
      <c r="D326" s="19"/>
      <c r="E326" s="19"/>
      <c r="F326" s="19"/>
      <c r="G326" s="19"/>
      <c r="H326" s="19"/>
      <c r="I326" s="19"/>
      <c r="J326" s="19"/>
      <c r="K326" s="258"/>
      <c r="L326" s="21"/>
      <c r="M326" s="21"/>
      <c r="N326" s="21"/>
      <c r="O326" s="21"/>
    </row>
    <row r="327" spans="1:15">
      <c r="A327" s="19"/>
      <c r="B327" s="19"/>
      <c r="C327" s="19"/>
      <c r="D327" s="19"/>
      <c r="E327" s="19"/>
      <c r="F327" s="19"/>
      <c r="G327" s="19"/>
      <c r="H327" s="19"/>
      <c r="I327" s="19"/>
      <c r="J327" s="19"/>
      <c r="K327" s="258"/>
      <c r="L327" s="21"/>
      <c r="M327" s="21"/>
      <c r="N327" s="21"/>
      <c r="O327" s="21"/>
    </row>
    <row r="328" spans="1:15">
      <c r="A328" s="19"/>
      <c r="B328" s="19"/>
      <c r="C328" s="19"/>
      <c r="D328" s="19"/>
      <c r="E328" s="19"/>
      <c r="F328" s="19"/>
      <c r="G328" s="19"/>
      <c r="H328" s="19"/>
      <c r="I328" s="19"/>
      <c r="J328" s="19"/>
      <c r="K328" s="258"/>
      <c r="L328" s="21"/>
      <c r="M328" s="21"/>
      <c r="N328" s="21"/>
      <c r="O328" s="21"/>
    </row>
    <row r="329" spans="1:15">
      <c r="A329" s="19"/>
      <c r="B329" s="19"/>
      <c r="C329" s="19"/>
      <c r="D329" s="19"/>
      <c r="E329" s="19"/>
      <c r="F329" s="19"/>
      <c r="G329" s="19"/>
      <c r="H329" s="19"/>
      <c r="I329" s="19"/>
      <c r="J329" s="19"/>
      <c r="K329" s="258"/>
      <c r="L329" s="21"/>
      <c r="M329" s="21"/>
      <c r="N329" s="21"/>
      <c r="O329" s="21"/>
    </row>
    <row r="330" spans="1:15">
      <c r="A330" s="19"/>
      <c r="B330" s="19"/>
      <c r="C330" s="19"/>
      <c r="D330" s="19"/>
      <c r="E330" s="19"/>
      <c r="F330" s="19"/>
      <c r="G330" s="19"/>
      <c r="H330" s="19"/>
      <c r="I330" s="19"/>
      <c r="J330" s="19"/>
      <c r="K330" s="258"/>
      <c r="L330" s="21"/>
      <c r="M330" s="21"/>
      <c r="N330" s="21"/>
      <c r="O330" s="21"/>
    </row>
    <row r="331" spans="1:15">
      <c r="A331" s="19"/>
      <c r="B331" s="19"/>
      <c r="C331" s="19"/>
      <c r="D331" s="19"/>
      <c r="E331" s="19"/>
      <c r="F331" s="19"/>
      <c r="G331" s="19"/>
      <c r="H331" s="19"/>
      <c r="I331" s="19"/>
      <c r="J331" s="19"/>
      <c r="K331" s="258"/>
      <c r="L331" s="21"/>
      <c r="M331" s="21"/>
      <c r="N331" s="21"/>
      <c r="O331" s="21"/>
    </row>
    <row r="332" spans="1:15">
      <c r="A332" s="19"/>
      <c r="B332" s="19"/>
      <c r="C332" s="19"/>
      <c r="D332" s="19"/>
      <c r="E332" s="19"/>
      <c r="F332" s="19"/>
      <c r="G332" s="19"/>
      <c r="H332" s="19"/>
      <c r="I332" s="19"/>
      <c r="J332" s="19"/>
      <c r="K332" s="258"/>
      <c r="L332" s="21"/>
      <c r="M332" s="21"/>
      <c r="N332" s="21"/>
      <c r="O332" s="21"/>
    </row>
    <row r="333" spans="1:15">
      <c r="A333" s="19"/>
      <c r="B333" s="19"/>
      <c r="C333" s="19"/>
      <c r="D333" s="19"/>
      <c r="E333" s="19"/>
      <c r="F333" s="19"/>
      <c r="G333" s="19"/>
      <c r="H333" s="19"/>
      <c r="I333" s="19"/>
      <c r="J333" s="19"/>
      <c r="K333" s="258"/>
      <c r="L333" s="21"/>
      <c r="M333" s="21"/>
      <c r="N333" s="21"/>
      <c r="O333" s="21"/>
    </row>
    <row r="334" spans="1:15">
      <c r="A334" s="19"/>
      <c r="B334" s="19"/>
      <c r="C334" s="19"/>
      <c r="D334" s="19"/>
      <c r="E334" s="19"/>
      <c r="F334" s="19"/>
      <c r="G334" s="19"/>
      <c r="H334" s="19"/>
      <c r="I334" s="19"/>
      <c r="J334" s="19"/>
      <c r="K334" s="258"/>
      <c r="L334" s="21"/>
      <c r="M334" s="21"/>
      <c r="N334" s="21"/>
      <c r="O334" s="21"/>
    </row>
    <row r="335" spans="1:15">
      <c r="A335" s="19"/>
      <c r="B335" s="19"/>
      <c r="C335" s="19"/>
      <c r="D335" s="19"/>
      <c r="E335" s="19"/>
      <c r="F335" s="19"/>
      <c r="G335" s="19"/>
      <c r="H335" s="19"/>
      <c r="I335" s="19"/>
      <c r="J335" s="19"/>
      <c r="K335" s="258"/>
      <c r="L335" s="21"/>
      <c r="M335" s="21"/>
      <c r="N335" s="21"/>
      <c r="O335" s="21"/>
    </row>
    <row r="336" spans="1:15">
      <c r="A336" s="19"/>
      <c r="B336" s="19"/>
      <c r="C336" s="19"/>
      <c r="D336" s="19"/>
      <c r="E336" s="19"/>
      <c r="F336" s="19"/>
      <c r="G336" s="19"/>
      <c r="H336" s="19"/>
      <c r="I336" s="19"/>
      <c r="J336" s="19"/>
      <c r="K336" s="258"/>
      <c r="L336" s="21"/>
      <c r="M336" s="21"/>
      <c r="N336" s="21"/>
      <c r="O336" s="21"/>
    </row>
    <row r="337" spans="1:15">
      <c r="A337" s="19"/>
      <c r="B337" s="19"/>
      <c r="C337" s="19"/>
      <c r="D337" s="19"/>
      <c r="E337" s="19"/>
      <c r="F337" s="19"/>
      <c r="G337" s="19"/>
      <c r="H337" s="19"/>
      <c r="I337" s="19"/>
      <c r="J337" s="19"/>
      <c r="K337" s="258"/>
      <c r="L337" s="21"/>
      <c r="M337" s="21"/>
      <c r="N337" s="21"/>
      <c r="O337" s="21"/>
    </row>
    <row r="338" spans="1:15">
      <c r="A338" s="19"/>
      <c r="B338" s="19"/>
      <c r="C338" s="19"/>
      <c r="D338" s="19"/>
      <c r="E338" s="19"/>
      <c r="F338" s="19"/>
      <c r="G338" s="19"/>
      <c r="H338" s="19"/>
      <c r="I338" s="19"/>
      <c r="J338" s="19"/>
      <c r="K338" s="258"/>
      <c r="L338" s="21"/>
      <c r="M338" s="21"/>
      <c r="N338" s="21"/>
      <c r="O338" s="21"/>
    </row>
    <row r="339" spans="1:15">
      <c r="A339" s="19"/>
      <c r="B339" s="19"/>
      <c r="C339" s="19"/>
      <c r="D339" s="19"/>
      <c r="E339" s="19"/>
      <c r="F339" s="19"/>
      <c r="G339" s="19"/>
      <c r="H339" s="19"/>
      <c r="I339" s="19"/>
      <c r="J339" s="19"/>
      <c r="K339" s="258"/>
      <c r="L339" s="21"/>
      <c r="M339" s="21"/>
      <c r="N339" s="21"/>
      <c r="O339" s="21"/>
    </row>
    <row r="340" spans="1:15">
      <c r="A340" s="19"/>
      <c r="B340" s="19"/>
      <c r="C340" s="19"/>
      <c r="D340" s="19"/>
      <c r="E340" s="19"/>
      <c r="F340" s="19"/>
      <c r="G340" s="19"/>
      <c r="H340" s="19"/>
      <c r="I340" s="19"/>
      <c r="J340" s="19"/>
      <c r="K340" s="258"/>
      <c r="L340" s="21"/>
      <c r="M340" s="21"/>
      <c r="N340" s="21"/>
      <c r="O340" s="21"/>
    </row>
    <row r="341" spans="1:15">
      <c r="A341" s="19"/>
      <c r="B341" s="19"/>
      <c r="C341" s="19"/>
      <c r="D341" s="19"/>
      <c r="E341" s="19"/>
      <c r="F341" s="19"/>
      <c r="G341" s="19"/>
      <c r="H341" s="19"/>
      <c r="I341" s="19"/>
      <c r="J341" s="19"/>
      <c r="K341" s="258"/>
      <c r="L341" s="21"/>
      <c r="M341" s="21"/>
      <c r="N341" s="21"/>
      <c r="O341" s="21"/>
    </row>
    <row r="342" spans="1:15">
      <c r="A342" s="19"/>
      <c r="B342" s="19"/>
      <c r="C342" s="19"/>
      <c r="D342" s="19"/>
      <c r="E342" s="19"/>
      <c r="F342" s="19"/>
      <c r="G342" s="19"/>
      <c r="H342" s="19"/>
      <c r="I342" s="19"/>
      <c r="J342" s="19"/>
      <c r="K342" s="258"/>
      <c r="L342" s="21"/>
      <c r="M342" s="21"/>
      <c r="N342" s="21"/>
      <c r="O342" s="21"/>
    </row>
    <row r="343" spans="1:15">
      <c r="A343" s="19"/>
      <c r="B343" s="19"/>
      <c r="C343" s="19"/>
      <c r="D343" s="19"/>
      <c r="E343" s="19"/>
      <c r="F343" s="19"/>
      <c r="G343" s="19"/>
      <c r="H343" s="19"/>
      <c r="I343" s="19"/>
      <c r="J343" s="19"/>
      <c r="K343" s="258"/>
      <c r="L343" s="21"/>
      <c r="M343" s="21"/>
      <c r="N343" s="21"/>
      <c r="O343" s="21"/>
    </row>
    <row r="344" spans="1:15">
      <c r="A344" s="19"/>
      <c r="B344" s="19"/>
      <c r="C344" s="19"/>
      <c r="D344" s="19"/>
      <c r="E344" s="19"/>
      <c r="F344" s="19"/>
      <c r="G344" s="19"/>
      <c r="H344" s="19"/>
      <c r="I344" s="19"/>
      <c r="J344" s="19"/>
      <c r="K344" s="258"/>
      <c r="L344" s="21"/>
      <c r="M344" s="21"/>
      <c r="N344" s="21"/>
      <c r="O344" s="21"/>
    </row>
    <row r="345" spans="1:15">
      <c r="A345" s="19"/>
      <c r="B345" s="19"/>
      <c r="C345" s="19"/>
      <c r="D345" s="19"/>
      <c r="E345" s="19"/>
      <c r="F345" s="19"/>
      <c r="G345" s="19"/>
      <c r="H345" s="19"/>
      <c r="I345" s="19"/>
      <c r="J345" s="19"/>
      <c r="K345" s="258"/>
      <c r="L345" s="21"/>
      <c r="M345" s="21"/>
      <c r="N345" s="21"/>
      <c r="O345" s="21"/>
    </row>
    <row r="346" spans="1:15">
      <c r="A346" s="19"/>
      <c r="B346" s="19"/>
      <c r="C346" s="19"/>
      <c r="D346" s="19"/>
      <c r="E346" s="19"/>
      <c r="F346" s="19"/>
      <c r="G346" s="19"/>
      <c r="H346" s="19"/>
      <c r="I346" s="19"/>
      <c r="J346" s="19"/>
      <c r="K346" s="258"/>
      <c r="L346" s="21"/>
      <c r="M346" s="21"/>
      <c r="N346" s="21"/>
      <c r="O346" s="21"/>
    </row>
    <row r="347" spans="1:15">
      <c r="A347" s="19"/>
      <c r="B347" s="19"/>
      <c r="C347" s="19"/>
      <c r="D347" s="19"/>
      <c r="E347" s="19"/>
      <c r="F347" s="19"/>
      <c r="G347" s="19"/>
      <c r="H347" s="19"/>
      <c r="I347" s="19"/>
      <c r="J347" s="19"/>
      <c r="K347" s="258"/>
      <c r="L347" s="21"/>
      <c r="M347" s="21"/>
      <c r="N347" s="21"/>
      <c r="O347" s="21"/>
    </row>
    <row r="348" spans="1:15">
      <c r="A348" s="19"/>
      <c r="B348" s="19"/>
      <c r="C348" s="19"/>
      <c r="D348" s="19"/>
      <c r="E348" s="19"/>
      <c r="F348" s="19"/>
      <c r="G348" s="19"/>
      <c r="H348" s="19"/>
      <c r="I348" s="19"/>
      <c r="J348" s="19"/>
      <c r="K348" s="258"/>
      <c r="L348" s="21"/>
      <c r="M348" s="21"/>
      <c r="N348" s="21"/>
      <c r="O348" s="21"/>
    </row>
    <row r="349" spans="1:15">
      <c r="A349" s="19"/>
      <c r="B349" s="19"/>
      <c r="C349" s="19"/>
      <c r="D349" s="19"/>
      <c r="E349" s="19"/>
      <c r="F349" s="19"/>
      <c r="G349" s="19"/>
      <c r="H349" s="19"/>
      <c r="I349" s="19"/>
      <c r="J349" s="19"/>
      <c r="K349" s="258"/>
      <c r="L349" s="21"/>
      <c r="M349" s="21"/>
      <c r="N349" s="21"/>
      <c r="O349" s="21"/>
    </row>
    <row r="350" spans="1:15">
      <c r="A350" s="19"/>
      <c r="B350" s="19"/>
      <c r="C350" s="19"/>
      <c r="D350" s="19"/>
      <c r="E350" s="19"/>
      <c r="F350" s="19"/>
      <c r="G350" s="19"/>
      <c r="H350" s="19"/>
      <c r="I350" s="19"/>
      <c r="J350" s="19"/>
      <c r="K350" s="258"/>
      <c r="L350" s="21"/>
      <c r="M350" s="21"/>
      <c r="N350" s="21"/>
      <c r="O350" s="21"/>
    </row>
    <row r="351" spans="1:15">
      <c r="A351" s="19"/>
      <c r="B351" s="19"/>
      <c r="C351" s="19"/>
      <c r="D351" s="19"/>
      <c r="E351" s="19"/>
      <c r="F351" s="19"/>
      <c r="G351" s="19"/>
      <c r="H351" s="19"/>
      <c r="I351" s="19"/>
      <c r="J351" s="19"/>
      <c r="K351" s="258"/>
      <c r="L351" s="21"/>
      <c r="M351" s="21"/>
      <c r="N351" s="21"/>
      <c r="O351" s="21"/>
    </row>
    <row r="352" spans="1:15">
      <c r="A352" s="19"/>
      <c r="B352" s="43" t="s">
        <v>100</v>
      </c>
      <c r="C352" s="19"/>
      <c r="D352" s="19"/>
      <c r="E352" s="19"/>
      <c r="F352" s="19"/>
      <c r="G352" s="19"/>
      <c r="H352" s="19"/>
      <c r="I352" s="19"/>
      <c r="J352" s="19"/>
      <c r="K352" s="258"/>
      <c r="L352" s="21"/>
      <c r="M352" s="21"/>
      <c r="N352" s="21"/>
      <c r="O352" s="21"/>
    </row>
    <row r="353" spans="1:15">
      <c r="A353" s="19"/>
      <c r="B353" s="19"/>
      <c r="C353" s="19"/>
      <c r="D353" s="19"/>
      <c r="E353" s="19"/>
      <c r="F353" s="19"/>
      <c r="G353" s="19"/>
      <c r="H353" s="19"/>
      <c r="I353" s="19"/>
      <c r="J353" s="19"/>
      <c r="K353" s="258"/>
      <c r="L353" s="21"/>
      <c r="M353" s="21"/>
      <c r="N353" s="21"/>
      <c r="O353" s="21"/>
    </row>
    <row r="354" spans="1:15">
      <c r="A354" s="19"/>
      <c r="B354" s="34" t="s">
        <v>86</v>
      </c>
      <c r="C354" s="19"/>
      <c r="D354" s="19"/>
      <c r="E354" s="19"/>
      <c r="F354" s="19"/>
      <c r="G354" s="19"/>
      <c r="H354" s="19"/>
      <c r="I354" s="19"/>
      <c r="J354" s="19"/>
      <c r="K354" s="258"/>
      <c r="L354" s="21"/>
      <c r="M354" s="21"/>
      <c r="N354" s="21"/>
      <c r="O354" s="21"/>
    </row>
    <row r="355" spans="1:15">
      <c r="A355" s="19"/>
      <c r="B355" s="19"/>
      <c r="C355" s="19"/>
      <c r="D355" s="19"/>
      <c r="E355" s="19"/>
      <c r="F355" s="19"/>
      <c r="G355" s="19"/>
      <c r="H355" s="19"/>
      <c r="I355" s="19"/>
      <c r="J355" s="19"/>
      <c r="K355" s="258"/>
      <c r="L355" s="21"/>
      <c r="M355" s="21"/>
      <c r="N355" s="21"/>
      <c r="O355" s="21"/>
    </row>
    <row r="356" spans="1:15">
      <c r="A356" s="19"/>
      <c r="B356" s="19"/>
      <c r="C356" s="19"/>
      <c r="D356" s="19"/>
      <c r="E356" s="19"/>
      <c r="F356" s="19"/>
      <c r="G356" s="19"/>
      <c r="H356" s="19"/>
      <c r="I356" s="19"/>
      <c r="J356" s="19"/>
      <c r="K356" s="258"/>
      <c r="L356" s="21"/>
      <c r="M356" s="21"/>
      <c r="N356" s="21"/>
      <c r="O356" s="21"/>
    </row>
    <row r="357" spans="1:15">
      <c r="A357" s="19"/>
      <c r="B357" s="19"/>
      <c r="C357" s="19"/>
      <c r="D357" s="19"/>
      <c r="E357" s="19"/>
      <c r="F357" s="19"/>
      <c r="G357" s="19"/>
      <c r="H357" s="19"/>
      <c r="I357" s="19"/>
      <c r="J357" s="19"/>
      <c r="K357" s="258"/>
      <c r="L357" s="21"/>
      <c r="M357" s="21"/>
      <c r="N357" s="21"/>
      <c r="O357" s="21"/>
    </row>
    <row r="358" spans="1:15">
      <c r="A358" s="19"/>
      <c r="B358" s="19"/>
      <c r="C358" s="19"/>
      <c r="D358" s="19"/>
      <c r="E358" s="19"/>
      <c r="F358" s="19"/>
      <c r="G358" s="19"/>
      <c r="H358" s="19"/>
      <c r="I358" s="19"/>
      <c r="J358" s="19"/>
      <c r="K358" s="258"/>
      <c r="L358" s="21"/>
      <c r="M358" s="21"/>
      <c r="N358" s="21"/>
      <c r="O358" s="21"/>
    </row>
    <row r="359" spans="1:15">
      <c r="A359" s="19"/>
      <c r="B359" s="19"/>
      <c r="C359" s="19"/>
      <c r="D359" s="19"/>
      <c r="E359" s="19"/>
      <c r="F359" s="19"/>
      <c r="G359" s="19"/>
      <c r="H359" s="19"/>
      <c r="I359" s="19"/>
      <c r="J359" s="19"/>
      <c r="K359" s="258"/>
      <c r="L359" s="21"/>
      <c r="M359" s="21"/>
      <c r="N359" s="21"/>
      <c r="O359" s="21"/>
    </row>
    <row r="360" spans="1:15">
      <c r="A360" s="19"/>
      <c r="B360" s="19"/>
      <c r="C360" s="19"/>
      <c r="D360" s="19"/>
      <c r="E360" s="19"/>
      <c r="F360" s="19"/>
      <c r="G360" s="19"/>
      <c r="H360" s="19"/>
      <c r="I360" s="19"/>
      <c r="J360" s="19"/>
      <c r="K360" s="258"/>
      <c r="L360" s="21"/>
      <c r="M360" s="21"/>
      <c r="N360" s="21"/>
      <c r="O360" s="21"/>
    </row>
    <row r="361" spans="1:15">
      <c r="A361" s="19"/>
      <c r="B361" s="19"/>
      <c r="C361" s="19"/>
      <c r="D361" s="19"/>
      <c r="E361" s="19"/>
      <c r="F361" s="19"/>
      <c r="G361" s="19"/>
      <c r="H361" s="19"/>
      <c r="I361" s="19"/>
      <c r="J361" s="19"/>
      <c r="K361" s="258"/>
      <c r="L361" s="21"/>
      <c r="M361" s="21"/>
      <c r="N361" s="21"/>
      <c r="O361" s="21"/>
    </row>
    <row r="362" spans="1:15">
      <c r="A362" s="19"/>
      <c r="B362" s="19"/>
      <c r="C362" s="19"/>
      <c r="D362" s="19"/>
      <c r="E362" s="19"/>
      <c r="F362" s="19"/>
      <c r="G362" s="19"/>
      <c r="H362" s="19"/>
      <c r="I362" s="19"/>
      <c r="J362" s="19"/>
      <c r="K362" s="258"/>
      <c r="L362" s="21"/>
      <c r="M362" s="21"/>
      <c r="N362" s="21"/>
      <c r="O362" s="21"/>
    </row>
    <row r="363" spans="1:15">
      <c r="A363" s="19"/>
      <c r="B363" s="19"/>
      <c r="C363" s="19"/>
      <c r="D363" s="19"/>
      <c r="E363" s="19"/>
      <c r="F363" s="19"/>
      <c r="G363" s="19"/>
      <c r="H363" s="19"/>
      <c r="I363" s="19"/>
      <c r="J363" s="19"/>
      <c r="K363" s="258"/>
      <c r="L363" s="21"/>
      <c r="M363" s="21"/>
      <c r="N363" s="21"/>
      <c r="O363" s="21"/>
    </row>
    <row r="364" spans="1:15">
      <c r="A364" s="19"/>
      <c r="B364" s="19"/>
      <c r="C364" s="19"/>
      <c r="D364" s="19"/>
      <c r="E364" s="19"/>
      <c r="F364" s="19"/>
      <c r="G364" s="19"/>
      <c r="H364" s="19"/>
      <c r="I364" s="19"/>
      <c r="J364" s="19"/>
      <c r="K364" s="258"/>
      <c r="L364" s="21"/>
      <c r="M364" s="21"/>
      <c r="N364" s="21"/>
      <c r="O364" s="21"/>
    </row>
    <row r="365" spans="1:15">
      <c r="A365" s="19"/>
      <c r="B365" s="19"/>
      <c r="C365" s="19"/>
      <c r="D365" s="19"/>
      <c r="E365" s="19"/>
      <c r="F365" s="19"/>
      <c r="G365" s="19"/>
      <c r="H365" s="19"/>
      <c r="I365" s="19"/>
      <c r="J365" s="19"/>
      <c r="K365" s="258"/>
      <c r="L365" s="21"/>
      <c r="M365" s="21"/>
      <c r="N365" s="21"/>
      <c r="O365" s="21"/>
    </row>
    <row r="366" spans="1:15">
      <c r="A366" s="19"/>
      <c r="B366" s="19"/>
      <c r="C366" s="19"/>
      <c r="D366" s="19"/>
      <c r="E366" s="19"/>
      <c r="F366" s="19"/>
      <c r="G366" s="19"/>
      <c r="H366" s="19"/>
      <c r="I366" s="19"/>
      <c r="J366" s="19"/>
      <c r="K366" s="258"/>
      <c r="L366" s="21"/>
      <c r="M366" s="21"/>
      <c r="N366" s="21"/>
      <c r="O366" s="21"/>
    </row>
    <row r="367" spans="1:15">
      <c r="A367" s="19"/>
      <c r="B367" s="19"/>
      <c r="C367" s="19"/>
      <c r="D367" s="19"/>
      <c r="E367" s="19"/>
      <c r="F367" s="19"/>
      <c r="G367" s="19"/>
      <c r="H367" s="19"/>
      <c r="I367" s="19"/>
      <c r="J367" s="19"/>
      <c r="K367" s="258"/>
      <c r="L367" s="21"/>
      <c r="M367" s="21"/>
      <c r="N367" s="21"/>
      <c r="O367" s="21"/>
    </row>
    <row r="368" spans="1:15">
      <c r="A368" s="19"/>
      <c r="B368" s="19"/>
      <c r="C368" s="19"/>
      <c r="D368" s="19"/>
      <c r="E368" s="19"/>
      <c r="F368" s="19"/>
      <c r="G368" s="19"/>
      <c r="H368" s="19"/>
      <c r="I368" s="19"/>
      <c r="J368" s="19"/>
      <c r="K368" s="258"/>
      <c r="L368" s="21"/>
      <c r="M368" s="21"/>
      <c r="N368" s="21"/>
      <c r="O368" s="21"/>
    </row>
    <row r="369" spans="1:20">
      <c r="A369" s="19"/>
      <c r="B369" s="19"/>
      <c r="C369" s="19"/>
      <c r="D369" s="19"/>
      <c r="E369" s="19"/>
      <c r="F369" s="19"/>
      <c r="G369" s="19"/>
      <c r="H369" s="19"/>
      <c r="I369" s="19"/>
      <c r="J369" s="19"/>
      <c r="K369" s="258"/>
      <c r="L369" s="21"/>
      <c r="M369" s="21"/>
      <c r="N369" s="21"/>
      <c r="O369" s="21"/>
    </row>
    <row r="370" spans="1:20">
      <c r="A370" s="19"/>
      <c r="B370" s="19"/>
      <c r="C370" s="19"/>
      <c r="D370" s="19"/>
      <c r="E370" s="19"/>
      <c r="F370" s="19"/>
      <c r="G370" s="19"/>
      <c r="H370" s="19"/>
      <c r="I370" s="19"/>
      <c r="J370" s="19"/>
      <c r="K370" s="258"/>
      <c r="L370" s="21"/>
      <c r="M370" s="21"/>
      <c r="N370" s="21"/>
      <c r="O370" s="21"/>
    </row>
    <row r="371" spans="1:20">
      <c r="A371" s="19"/>
      <c r="B371" s="19"/>
      <c r="C371" s="19"/>
      <c r="D371" s="19"/>
      <c r="E371" s="19"/>
      <c r="F371" s="19"/>
      <c r="G371" s="19"/>
      <c r="H371" s="19"/>
      <c r="I371" s="19"/>
      <c r="J371" s="19"/>
      <c r="K371" s="258"/>
      <c r="L371" s="21"/>
      <c r="M371" s="21"/>
      <c r="N371" s="21"/>
      <c r="O371" s="21"/>
    </row>
    <row r="372" spans="1:20">
      <c r="A372" s="19"/>
      <c r="B372" s="19"/>
      <c r="C372" s="19"/>
      <c r="D372" s="19"/>
      <c r="E372" s="19"/>
      <c r="F372" s="19"/>
      <c r="G372" s="19"/>
      <c r="H372" s="19"/>
      <c r="I372" s="19"/>
      <c r="J372" s="19"/>
      <c r="K372" s="258"/>
      <c r="L372" s="21"/>
      <c r="M372" s="21"/>
      <c r="N372" s="21"/>
      <c r="O372" s="21"/>
    </row>
    <row r="373" spans="1:20">
      <c r="A373" s="19"/>
      <c r="B373" s="19"/>
      <c r="C373" s="19"/>
      <c r="D373" s="19"/>
      <c r="E373" s="19"/>
      <c r="F373" s="19"/>
      <c r="G373" s="19"/>
      <c r="H373" s="19"/>
      <c r="I373" s="19"/>
      <c r="J373" s="19"/>
      <c r="K373" s="258"/>
      <c r="L373" s="21"/>
      <c r="M373" s="21"/>
      <c r="N373" s="21"/>
      <c r="O373" s="21"/>
    </row>
    <row r="374" spans="1:20">
      <c r="A374" s="19"/>
      <c r="B374" s="19"/>
      <c r="C374" s="19"/>
      <c r="D374" s="19"/>
      <c r="E374" s="19"/>
      <c r="F374" s="19"/>
      <c r="G374" s="19"/>
      <c r="H374" s="19"/>
      <c r="I374" s="19"/>
      <c r="J374" s="19"/>
      <c r="K374" s="258"/>
      <c r="L374" s="21"/>
      <c r="M374" s="21"/>
      <c r="N374" s="21"/>
      <c r="O374" s="21"/>
    </row>
    <row r="375" spans="1:20">
      <c r="A375" s="19"/>
      <c r="B375" s="19"/>
      <c r="C375" s="19"/>
      <c r="D375" s="19"/>
      <c r="E375" s="19"/>
      <c r="F375" s="19"/>
      <c r="G375" s="19"/>
      <c r="H375" s="19"/>
      <c r="I375" s="19"/>
      <c r="J375" s="19"/>
      <c r="K375" s="258"/>
      <c r="L375" s="21"/>
      <c r="M375" s="21"/>
      <c r="N375" s="21"/>
      <c r="O375" s="21"/>
    </row>
    <row r="376" spans="1:20">
      <c r="A376" s="19"/>
      <c r="B376" s="19"/>
      <c r="C376" s="19"/>
      <c r="D376" s="19"/>
      <c r="E376" s="19"/>
      <c r="F376" s="19"/>
      <c r="G376" s="19"/>
      <c r="H376" s="19"/>
      <c r="I376" s="19"/>
      <c r="J376" s="19"/>
      <c r="K376" s="258"/>
      <c r="L376" s="21"/>
      <c r="M376" s="21"/>
      <c r="N376" s="21"/>
      <c r="O376" s="21"/>
    </row>
    <row r="377" spans="1:20">
      <c r="A377" s="19"/>
      <c r="B377" s="19"/>
      <c r="C377" s="19"/>
      <c r="D377" s="19"/>
      <c r="E377" s="19"/>
      <c r="F377" s="19"/>
      <c r="G377" s="19"/>
      <c r="H377" s="19"/>
      <c r="I377" s="19"/>
      <c r="J377" s="19"/>
      <c r="K377" s="258"/>
      <c r="L377" s="21"/>
      <c r="M377" s="21"/>
      <c r="N377" s="21"/>
      <c r="O377" s="21"/>
    </row>
    <row r="378" spans="1:20">
      <c r="A378" s="19"/>
      <c r="B378" s="19"/>
      <c r="C378" s="19"/>
      <c r="D378" s="19"/>
      <c r="E378" s="19"/>
      <c r="F378" s="19"/>
      <c r="G378" s="19"/>
      <c r="H378" s="19"/>
      <c r="I378" s="19"/>
      <c r="J378" s="19"/>
      <c r="K378" s="258"/>
      <c r="L378" s="21"/>
      <c r="M378" s="21"/>
      <c r="N378" s="21"/>
      <c r="O378" s="21"/>
    </row>
    <row r="379" spans="1:20" ht="13.5" thickBot="1">
      <c r="A379" s="19"/>
      <c r="B379" s="19"/>
      <c r="C379" s="19"/>
      <c r="D379" s="19"/>
      <c r="E379" s="19"/>
      <c r="F379" s="19"/>
      <c r="G379" s="19"/>
      <c r="H379" s="19"/>
      <c r="I379" s="19"/>
      <c r="J379" s="19"/>
      <c r="K379" s="258"/>
      <c r="L379" s="21"/>
      <c r="M379" s="21"/>
      <c r="N379" s="21"/>
      <c r="O379" s="21"/>
    </row>
    <row r="380" spans="1:20" ht="13.5" thickBot="1">
      <c r="A380" s="36"/>
      <c r="B380" s="37"/>
      <c r="C380" s="37"/>
      <c r="D380" s="37"/>
      <c r="E380" s="37"/>
      <c r="F380" s="37"/>
      <c r="G380" s="37"/>
      <c r="H380" s="37"/>
      <c r="I380" s="37"/>
      <c r="J380" s="37"/>
      <c r="K380" s="259"/>
      <c r="L380" s="254"/>
      <c r="M380" s="254"/>
      <c r="N380" s="254"/>
      <c r="O380" s="254"/>
      <c r="P380" s="28"/>
      <c r="Q380" s="28"/>
      <c r="R380" s="28"/>
      <c r="S380" s="28"/>
      <c r="T380" s="28"/>
    </row>
    <row r="381" spans="1:20">
      <c r="A381" s="19"/>
      <c r="B381" s="19"/>
      <c r="C381" s="19"/>
      <c r="D381" s="19"/>
      <c r="E381" s="19"/>
      <c r="F381" s="19"/>
      <c r="G381" s="19"/>
      <c r="H381" s="19"/>
      <c r="I381" s="19"/>
      <c r="J381" s="19"/>
      <c r="K381" s="258"/>
      <c r="L381" s="21"/>
      <c r="M381" s="21"/>
      <c r="N381" s="21"/>
      <c r="O381" s="21"/>
    </row>
    <row r="382" spans="1:20">
      <c r="A382" s="620" t="s">
        <v>88</v>
      </c>
      <c r="B382" s="620"/>
      <c r="C382" s="620"/>
      <c r="D382" s="620"/>
      <c r="E382" s="262"/>
      <c r="F382" s="19"/>
      <c r="G382" s="19"/>
      <c r="H382" s="19"/>
      <c r="I382" s="19"/>
      <c r="J382" s="19"/>
      <c r="K382" s="258"/>
      <c r="L382" s="21"/>
      <c r="M382" s="21"/>
      <c r="N382" s="21"/>
      <c r="O382" s="21"/>
    </row>
    <row r="383" spans="1:20">
      <c r="A383" s="19"/>
      <c r="B383" s="621" t="s">
        <v>67</v>
      </c>
      <c r="C383" s="621"/>
      <c r="D383" s="19"/>
      <c r="E383" s="19"/>
      <c r="F383" s="19"/>
      <c r="G383" s="19"/>
      <c r="H383" s="19"/>
      <c r="I383" s="19"/>
      <c r="J383" s="19"/>
      <c r="K383" s="258"/>
      <c r="L383" s="21"/>
      <c r="M383" s="21"/>
      <c r="N383" s="21"/>
      <c r="O383" s="21"/>
    </row>
    <row r="384" spans="1:20">
      <c r="A384" s="19"/>
      <c r="B384" s="35" t="s">
        <v>89</v>
      </c>
      <c r="C384" s="19"/>
      <c r="D384" s="19"/>
      <c r="E384" s="19"/>
      <c r="F384" s="19"/>
      <c r="G384" s="19"/>
      <c r="H384" s="19"/>
      <c r="I384" s="19"/>
      <c r="J384" s="19"/>
      <c r="K384" s="258"/>
      <c r="L384" s="21"/>
      <c r="M384" s="21"/>
      <c r="N384" s="21"/>
      <c r="O384" s="21"/>
    </row>
    <row r="385" spans="1:15">
      <c r="A385" s="19"/>
      <c r="B385" s="19"/>
      <c r="C385" s="19"/>
      <c r="D385" s="19"/>
      <c r="E385" s="19"/>
      <c r="F385" s="19"/>
      <c r="G385" s="19"/>
      <c r="H385" s="19"/>
      <c r="I385" s="19"/>
      <c r="J385" s="19"/>
      <c r="K385" s="258"/>
      <c r="L385" s="21"/>
      <c r="M385" s="21"/>
      <c r="N385" s="21"/>
      <c r="O385" s="21"/>
    </row>
    <row r="386" spans="1:15">
      <c r="A386" s="19"/>
      <c r="B386" s="622" t="s">
        <v>68</v>
      </c>
      <c r="C386" s="622"/>
      <c r="D386" s="622"/>
      <c r="E386" s="19"/>
      <c r="F386" s="19"/>
      <c r="G386" s="19"/>
      <c r="H386" s="19"/>
      <c r="I386" s="19"/>
      <c r="J386" s="19"/>
      <c r="K386" s="258"/>
      <c r="L386" s="21"/>
      <c r="M386" s="21"/>
      <c r="N386" s="21"/>
      <c r="O386" s="21"/>
    </row>
    <row r="387" spans="1:15" ht="52.5" customHeight="1">
      <c r="A387" s="19"/>
      <c r="B387" s="617" t="s">
        <v>90</v>
      </c>
      <c r="C387" s="617"/>
      <c r="D387" s="617"/>
      <c r="E387" s="617"/>
      <c r="F387" s="617"/>
      <c r="G387" s="617"/>
      <c r="H387" s="617"/>
      <c r="I387" s="617"/>
      <c r="J387" s="617"/>
      <c r="K387" s="260"/>
      <c r="L387" s="21"/>
      <c r="M387" s="21"/>
      <c r="N387" s="21"/>
      <c r="O387" s="21"/>
    </row>
    <row r="388" spans="1:15">
      <c r="A388" s="24"/>
      <c r="B388" s="24"/>
      <c r="C388" s="24"/>
      <c r="D388" s="24"/>
      <c r="E388" s="24"/>
      <c r="F388" s="24"/>
      <c r="G388" s="24"/>
      <c r="H388" s="24"/>
      <c r="I388" s="24"/>
      <c r="J388" s="24"/>
      <c r="K388" s="255"/>
    </row>
    <row r="389" spans="1:15">
      <c r="A389" s="24"/>
      <c r="B389" s="43" t="s">
        <v>100</v>
      </c>
      <c r="C389" s="24"/>
      <c r="D389" s="24"/>
      <c r="E389" s="24"/>
      <c r="F389" s="24"/>
      <c r="G389" s="24"/>
      <c r="H389" s="24"/>
      <c r="I389" s="24"/>
      <c r="J389" s="24"/>
      <c r="K389" s="255"/>
    </row>
    <row r="390" spans="1:15">
      <c r="A390" s="212"/>
      <c r="B390" s="212"/>
      <c r="C390" s="212"/>
      <c r="D390" s="212"/>
      <c r="E390" s="212"/>
      <c r="F390" s="212"/>
      <c r="G390" s="212"/>
      <c r="H390" s="212"/>
      <c r="I390" s="212"/>
      <c r="J390" s="212"/>
    </row>
    <row r="391" spans="1:15">
      <c r="A391" s="212"/>
      <c r="B391" s="212"/>
      <c r="C391" s="212"/>
      <c r="D391" s="212"/>
      <c r="E391" s="212"/>
      <c r="F391" s="212"/>
      <c r="G391" s="212"/>
      <c r="H391" s="212"/>
      <c r="I391" s="212"/>
      <c r="J391" s="212"/>
    </row>
    <row r="392" spans="1:15">
      <c r="A392" s="212"/>
      <c r="B392" s="212"/>
      <c r="C392" s="212"/>
      <c r="D392" s="212"/>
      <c r="E392" s="212"/>
      <c r="F392" s="212"/>
      <c r="G392" s="212"/>
      <c r="H392" s="212"/>
      <c r="I392" s="212"/>
      <c r="J392" s="212"/>
    </row>
    <row r="393" spans="1:15">
      <c r="A393" s="212"/>
      <c r="B393" s="212"/>
      <c r="C393" s="212"/>
      <c r="D393" s="212"/>
      <c r="E393" s="212"/>
      <c r="F393" s="212"/>
      <c r="G393" s="212"/>
      <c r="H393" s="212"/>
      <c r="I393" s="212"/>
      <c r="J393" s="212"/>
    </row>
    <row r="394" spans="1:15">
      <c r="A394" s="212"/>
      <c r="B394" s="212"/>
      <c r="C394" s="212"/>
      <c r="D394" s="212"/>
      <c r="E394" s="212"/>
      <c r="F394" s="212"/>
      <c r="G394" s="212"/>
      <c r="H394" s="212"/>
      <c r="I394" s="212"/>
      <c r="J394" s="212"/>
    </row>
    <row r="395" spans="1:15">
      <c r="A395" s="212"/>
      <c r="B395" s="212"/>
      <c r="C395" s="212"/>
      <c r="D395" s="212"/>
      <c r="E395" s="212"/>
      <c r="F395" s="212"/>
      <c r="G395" s="212"/>
      <c r="H395" s="212"/>
      <c r="I395" s="212"/>
      <c r="J395" s="212"/>
    </row>
    <row r="396" spans="1:15">
      <c r="A396" s="212"/>
      <c r="B396" s="212"/>
      <c r="C396" s="212"/>
      <c r="D396" s="212"/>
      <c r="E396" s="212"/>
      <c r="F396" s="212"/>
      <c r="G396" s="212"/>
      <c r="H396" s="212"/>
      <c r="I396" s="212"/>
      <c r="J396" s="212"/>
    </row>
  </sheetData>
  <sheetProtection password="F209" sheet="1" objects="1" scenarios="1"/>
  <mergeCells count="22">
    <mergeCell ref="A3:I3"/>
    <mergeCell ref="B7:I7"/>
    <mergeCell ref="B8:F8"/>
    <mergeCell ref="B5:F5"/>
    <mergeCell ref="B4:H4"/>
    <mergeCell ref="A6:I6"/>
    <mergeCell ref="B15:H15"/>
    <mergeCell ref="B17:I17"/>
    <mergeCell ref="A9:D9"/>
    <mergeCell ref="B387:J387"/>
    <mergeCell ref="B10:C10"/>
    <mergeCell ref="B11:C11"/>
    <mergeCell ref="A382:D382"/>
    <mergeCell ref="B383:C383"/>
    <mergeCell ref="B386:D386"/>
    <mergeCell ref="B19:I19"/>
    <mergeCell ref="B107:D107"/>
    <mergeCell ref="B243:H243"/>
    <mergeCell ref="B317:F317"/>
    <mergeCell ref="B179:I179"/>
    <mergeCell ref="B180:D180"/>
    <mergeCell ref="B181:D181"/>
  </mergeCells>
  <hyperlinks>
    <hyperlink ref="A6" location="'Custom Lighting Info'!A1" display="2. How to Use the Energy Star Website to Look Up Qualifying Equipment"/>
    <hyperlink ref="A6:I6" location="'DLC &amp; Energy Star Info'!B179" display="2. How to Use the Energy Star Website to Look Up Qualifying Equipment"/>
    <hyperlink ref="A3" location="'Custom Lighting Info'!A10" display="1. How to Use the DLC Website to Look Up Qualifying Equipment"/>
    <hyperlink ref="B7" location="'Custom Lighting Info'!A242" display="a) Download the Energy Star product list in spreadsheet format (Microsoft Excel)"/>
    <hyperlink ref="B8" location="'Custom Lighting Info'!A357" display="b) Search product list on the Energy Star website"/>
    <hyperlink ref="B7:I7" location="'DLC &amp; Energy Star Info'!B243" display="a) Download the Energy Star product list in spreadsheet format (Microsoft Excel)"/>
    <hyperlink ref="B5" location="'Custom Lighting Info'!A95" display="b) Search products on the DLC website"/>
    <hyperlink ref="B4" location="'Custom Lighting Info'!A41" display="a) Download entire product list in spreadsheet format (Microsoft Excel)"/>
    <hyperlink ref="A9" location="'DLC &amp; Energy Star Info'!A567" display="3. Equipment Type Exceptions"/>
    <hyperlink ref="B10" location="'Custom Lighting Info'!A415" display="a) Induction"/>
    <hyperlink ref="B11" location="'Custom Lighting Info'!A415" display="b) LED Family Color"/>
    <hyperlink ref="B5:F5" location="'DLC &amp; Energy Star Info'!B107" display="b) Search products on the DLC website"/>
    <hyperlink ref="B8:F8" location="'DLC &amp; Energy Star Info'!B317" display="b) Search product list on the Energy Star website"/>
    <hyperlink ref="B10:C10" location="'DLC &amp; Energy Star Info'!B383" display="a) Induction"/>
    <hyperlink ref="B11:C11" location="'DLC &amp; Energy Star Info'!B386" display="b) LED Family Color"/>
    <hyperlink ref="B105" location="'DLC &amp; Energy Star Info'!A1" display="Back to Top"/>
    <hyperlink ref="B177" location="'DLC &amp; Energy Star Info'!A1" display="Back to Top"/>
    <hyperlink ref="B242" location="'DLC &amp; Energy Star Info'!A1" display="Back to Top"/>
    <hyperlink ref="B299" location="'DLC &amp; Energy Star Info'!A1" display="Back to Top"/>
    <hyperlink ref="B352" location="'DLC &amp; Energy Star Info'!A1" display="Back to Top"/>
    <hyperlink ref="B389" location="'DLC &amp; Energy Star Info'!A1" display="Back to Top"/>
    <hyperlink ref="A3:I3" location="'DLC &amp; Energy Star Info'!A15" display="1. How to Use the DLC Website to Look Up Qualifying Equipment"/>
    <hyperlink ref="B4:H4" location="'DLC &amp; Energy Star Info'!B17" display="a) Download entire product list in spreadsheet format (Microsoft Excel)"/>
    <hyperlink ref="B16:F16" r:id="rId1" display="Click on the hyperlink to open the DLC Website"/>
    <hyperlink ref="B19:I19" r:id="rId2" display="To Download the entire list of DLC listed fixtures click here."/>
    <hyperlink ref="B77:G77" r:id="rId3" display="Click here to go to the DLC website search page."/>
    <hyperlink ref="A9:D9" location="'DLC &amp; Energy Star Info'!A382" display="3. Equipment Type Exceptions"/>
    <hyperlink ref="B180" r:id="rId4"/>
    <hyperlink ref="B181" r:id="rId5"/>
  </hyperlinks>
  <pageMargins left="0.25" right="0.25" top="0.4" bottom="0.65" header="0.5" footer="0.34"/>
  <pageSetup fitToHeight="0" orientation="portrait" r:id="rId6"/>
  <headerFooter alignWithMargins="0">
    <oddFooter>&amp;RApplication Version: 9/7/2018</oddFooter>
  </headerFooter>
  <rowBreaks count="8" manualBreakCount="8">
    <brk id="46" max="10" man="1"/>
    <brk id="104" max="10" man="1"/>
    <brk id="140" max="10" man="1"/>
    <brk id="176" max="10" man="1"/>
    <brk id="212" max="10" man="1"/>
    <brk id="242" max="16383" man="1"/>
    <brk id="299" max="10" man="1"/>
    <brk id="353" max="10" man="1"/>
  </rowBreaks>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Q108"/>
  <sheetViews>
    <sheetView zoomScaleNormal="100" zoomScaleSheetLayoutView="100" workbookViewId="0"/>
  </sheetViews>
  <sheetFormatPr defaultRowHeight="12.75"/>
  <cols>
    <col min="1" max="1" width="9" style="25" customWidth="1"/>
    <col min="2" max="2" width="93.85546875" style="25" customWidth="1"/>
    <col min="3" max="6" width="9.140625" style="25"/>
    <col min="7" max="7" width="9" style="25" customWidth="1"/>
    <col min="8" max="13" width="9.140625" style="25"/>
    <col min="14" max="14" width="7.42578125" style="25" customWidth="1"/>
    <col min="15" max="15" width="9.140625" style="25"/>
    <col min="16" max="16" width="2.5703125" style="25" customWidth="1"/>
    <col min="17" max="16384" width="9.140625" style="25"/>
  </cols>
  <sheetData>
    <row r="1" spans="1:17" ht="18">
      <c r="A1" s="45" t="s">
        <v>305</v>
      </c>
      <c r="B1" s="46"/>
      <c r="C1" s="170"/>
      <c r="D1" s="170"/>
      <c r="E1" s="170"/>
      <c r="F1" s="170"/>
      <c r="G1" s="170"/>
      <c r="H1" s="170"/>
      <c r="I1" s="170"/>
      <c r="J1" s="170"/>
      <c r="K1" s="170"/>
    </row>
    <row r="2" spans="1:17" ht="26.25">
      <c r="A2" s="627" t="s">
        <v>143</v>
      </c>
      <c r="B2" s="628"/>
      <c r="C2" s="170"/>
      <c r="D2" s="170"/>
      <c r="E2" s="170"/>
      <c r="F2" s="171"/>
      <c r="G2" s="171"/>
      <c r="H2" s="171"/>
      <c r="I2" s="171"/>
      <c r="J2" s="171"/>
      <c r="K2" s="171"/>
      <c r="L2" s="72"/>
      <c r="M2" s="72"/>
      <c r="N2" s="72"/>
      <c r="O2" s="72"/>
      <c r="P2" s="72"/>
      <c r="Q2" s="72"/>
    </row>
    <row r="3" spans="1:17" ht="12.75" customHeight="1">
      <c r="A3" s="630" t="s">
        <v>119</v>
      </c>
      <c r="B3" s="630"/>
      <c r="C3" s="630"/>
      <c r="D3" s="630"/>
      <c r="E3" s="630"/>
      <c r="F3" s="630"/>
      <c r="G3" s="630"/>
      <c r="H3" s="630"/>
      <c r="I3" s="630"/>
      <c r="J3" s="630"/>
      <c r="K3" s="170"/>
    </row>
    <row r="4" spans="1:17">
      <c r="A4" s="47" t="s">
        <v>120</v>
      </c>
      <c r="B4" s="48"/>
      <c r="C4" s="170"/>
      <c r="D4" s="170"/>
      <c r="E4" s="170"/>
      <c r="F4" s="170"/>
      <c r="G4" s="170"/>
      <c r="H4" s="170"/>
      <c r="I4" s="170"/>
      <c r="J4" s="170"/>
      <c r="K4" s="170"/>
    </row>
    <row r="5" spans="1:17">
      <c r="A5" s="49" t="s">
        <v>43</v>
      </c>
      <c r="B5" s="50" t="s">
        <v>121</v>
      </c>
      <c r="C5" s="172"/>
      <c r="D5" s="170"/>
      <c r="E5" s="170"/>
      <c r="F5" s="170"/>
      <c r="G5" s="170"/>
      <c r="H5" s="170"/>
      <c r="I5" s="170"/>
      <c r="J5" s="170"/>
      <c r="K5" s="170"/>
    </row>
    <row r="6" spans="1:17">
      <c r="A6" s="49" t="s">
        <v>44</v>
      </c>
      <c r="B6" s="50" t="s">
        <v>122</v>
      </c>
      <c r="C6" s="172"/>
      <c r="D6" s="170"/>
      <c r="E6" s="170"/>
      <c r="F6" s="170"/>
      <c r="G6" s="170"/>
      <c r="H6" s="170"/>
      <c r="I6" s="170"/>
      <c r="J6" s="170"/>
      <c r="K6" s="170"/>
    </row>
    <row r="7" spans="1:17">
      <c r="A7" s="49" t="s">
        <v>123</v>
      </c>
      <c r="B7" s="50" t="s">
        <v>124</v>
      </c>
      <c r="C7" s="170"/>
      <c r="D7" s="170"/>
      <c r="E7" s="170"/>
      <c r="F7" s="170"/>
      <c r="G7" s="170"/>
      <c r="H7" s="170"/>
      <c r="I7" s="170"/>
      <c r="J7" s="170"/>
      <c r="K7" s="170"/>
    </row>
    <row r="8" spans="1:17">
      <c r="A8" s="49" t="s">
        <v>125</v>
      </c>
      <c r="B8" s="50" t="s">
        <v>126</v>
      </c>
      <c r="C8" s="170"/>
      <c r="D8" s="170"/>
      <c r="E8" s="170"/>
      <c r="F8" s="170"/>
      <c r="G8" s="170"/>
      <c r="H8" s="170"/>
      <c r="I8" s="170"/>
      <c r="J8" s="170"/>
      <c r="K8" s="170"/>
    </row>
    <row r="9" spans="1:17" ht="14.25" customHeight="1">
      <c r="A9" s="49" t="s">
        <v>127</v>
      </c>
      <c r="B9" s="50" t="s">
        <v>128</v>
      </c>
      <c r="C9" s="170"/>
      <c r="D9" s="170"/>
      <c r="E9" s="170"/>
      <c r="F9" s="170"/>
      <c r="G9" s="170"/>
      <c r="H9" s="170"/>
      <c r="I9" s="170"/>
      <c r="J9" s="170"/>
      <c r="K9" s="170"/>
    </row>
    <row r="10" spans="1:17">
      <c r="A10" s="49" t="s">
        <v>129</v>
      </c>
      <c r="B10" s="50" t="s">
        <v>130</v>
      </c>
      <c r="C10" s="170"/>
      <c r="D10" s="170"/>
      <c r="E10" s="170"/>
      <c r="F10" s="170"/>
      <c r="G10" s="170"/>
      <c r="H10" s="170"/>
      <c r="I10" s="170"/>
      <c r="J10" s="170"/>
      <c r="K10" s="170"/>
    </row>
    <row r="11" spans="1:17" ht="8.25" customHeight="1">
      <c r="A11" s="49"/>
      <c r="B11" s="50"/>
      <c r="C11" s="170"/>
      <c r="D11" s="170"/>
      <c r="E11" s="170"/>
      <c r="F11" s="170"/>
      <c r="G11" s="170"/>
      <c r="H11" s="170"/>
      <c r="I11" s="170"/>
      <c r="J11" s="170"/>
      <c r="K11" s="170"/>
    </row>
    <row r="12" spans="1:17">
      <c r="A12" s="49" t="s">
        <v>131</v>
      </c>
      <c r="B12" s="50" t="s">
        <v>132</v>
      </c>
      <c r="C12" s="170"/>
      <c r="D12" s="170"/>
      <c r="E12" s="170"/>
      <c r="F12" s="170"/>
      <c r="G12" s="170"/>
      <c r="H12" s="170"/>
      <c r="I12" s="170"/>
      <c r="J12" s="170"/>
      <c r="K12" s="170"/>
    </row>
    <row r="13" spans="1:17" ht="10.5" customHeight="1">
      <c r="A13" s="49"/>
      <c r="B13" s="50"/>
      <c r="C13" s="20"/>
      <c r="D13" s="20"/>
      <c r="E13" s="20"/>
      <c r="F13" s="20"/>
      <c r="G13" s="20"/>
      <c r="H13" s="20"/>
      <c r="I13" s="20"/>
      <c r="J13" s="20"/>
      <c r="K13" s="20"/>
    </row>
    <row r="14" spans="1:17">
      <c r="A14" s="51" t="s">
        <v>133</v>
      </c>
      <c r="B14" s="50"/>
      <c r="C14" s="20"/>
      <c r="D14" s="20"/>
      <c r="E14" s="20"/>
      <c r="F14" s="20"/>
      <c r="G14" s="20"/>
      <c r="H14" s="20"/>
      <c r="I14" s="20"/>
      <c r="J14" s="20"/>
      <c r="K14" s="20"/>
    </row>
    <row r="15" spans="1:17">
      <c r="A15" s="49"/>
      <c r="B15" s="50"/>
      <c r="C15" s="20"/>
      <c r="D15" s="20"/>
      <c r="E15" s="20"/>
      <c r="F15" s="20"/>
      <c r="G15" s="20"/>
      <c r="H15" s="20"/>
      <c r="I15" s="20"/>
      <c r="J15" s="20"/>
      <c r="K15" s="20"/>
    </row>
    <row r="16" spans="1:17">
      <c r="A16" s="49"/>
      <c r="B16" s="50"/>
      <c r="C16" s="20"/>
      <c r="D16" s="20"/>
      <c r="E16" s="20"/>
      <c r="F16" s="20"/>
      <c r="G16" s="20"/>
      <c r="H16" s="20"/>
      <c r="I16" s="20"/>
      <c r="J16" s="20"/>
      <c r="K16" s="20"/>
    </row>
    <row r="17" spans="1:11">
      <c r="A17" s="49"/>
      <c r="B17" s="50"/>
      <c r="C17" s="20"/>
      <c r="D17" s="20"/>
      <c r="E17" s="20"/>
      <c r="F17" s="20"/>
      <c r="G17" s="20"/>
      <c r="H17" s="20"/>
      <c r="I17" s="20"/>
      <c r="J17" s="20"/>
      <c r="K17" s="20"/>
    </row>
    <row r="18" spans="1:11">
      <c r="A18" s="49"/>
      <c r="B18" s="50"/>
      <c r="C18" s="20"/>
      <c r="D18" s="20"/>
      <c r="E18" s="20"/>
      <c r="F18" s="20"/>
      <c r="G18" s="20"/>
      <c r="H18" s="20"/>
      <c r="I18" s="20"/>
      <c r="J18" s="20"/>
      <c r="K18" s="20"/>
    </row>
    <row r="19" spans="1:11">
      <c r="A19" s="49"/>
      <c r="B19" s="50"/>
      <c r="C19" s="20"/>
      <c r="D19" s="20"/>
      <c r="E19" s="20"/>
      <c r="F19" s="20"/>
      <c r="G19" s="20"/>
      <c r="H19" s="20"/>
      <c r="I19" s="20"/>
      <c r="J19" s="20"/>
      <c r="K19" s="20"/>
    </row>
    <row r="20" spans="1:11">
      <c r="A20" s="49"/>
      <c r="B20" s="50"/>
      <c r="C20" s="20"/>
      <c r="D20" s="20"/>
      <c r="E20" s="20"/>
      <c r="F20" s="20"/>
      <c r="G20" s="20"/>
      <c r="H20" s="20"/>
      <c r="I20" s="20"/>
      <c r="J20" s="20"/>
      <c r="K20" s="20"/>
    </row>
    <row r="21" spans="1:11">
      <c r="A21" s="49"/>
      <c r="B21" s="50"/>
      <c r="C21" s="20"/>
      <c r="D21" s="20"/>
      <c r="E21" s="20"/>
      <c r="F21" s="20"/>
      <c r="G21" s="20"/>
      <c r="H21" s="20"/>
      <c r="I21" s="20"/>
      <c r="J21" s="20"/>
      <c r="K21" s="20"/>
    </row>
    <row r="22" spans="1:11">
      <c r="A22" s="49"/>
      <c r="B22" s="50"/>
      <c r="C22" s="20"/>
      <c r="D22" s="20"/>
      <c r="E22" s="20"/>
      <c r="F22" s="20"/>
      <c r="G22" s="20"/>
      <c r="H22" s="20"/>
      <c r="I22" s="20"/>
      <c r="J22" s="20"/>
      <c r="K22" s="20"/>
    </row>
    <row r="23" spans="1:11">
      <c r="A23" s="49"/>
      <c r="B23" s="50"/>
      <c r="C23" s="20"/>
      <c r="D23" s="20"/>
      <c r="E23" s="20"/>
      <c r="F23" s="20"/>
      <c r="G23" s="20"/>
      <c r="H23" s="20"/>
      <c r="I23" s="20"/>
      <c r="J23" s="20"/>
      <c r="K23" s="20"/>
    </row>
    <row r="24" spans="1:11">
      <c r="A24" s="49"/>
      <c r="B24" s="50"/>
      <c r="C24" s="20"/>
      <c r="D24" s="20"/>
      <c r="E24" s="20"/>
      <c r="F24" s="20"/>
      <c r="G24" s="20"/>
      <c r="H24" s="20"/>
      <c r="I24" s="20"/>
      <c r="J24" s="20"/>
      <c r="K24" s="20"/>
    </row>
    <row r="25" spans="1:11">
      <c r="A25" s="49"/>
      <c r="B25" s="50"/>
      <c r="C25" s="20"/>
      <c r="D25" s="20"/>
      <c r="E25" s="20"/>
      <c r="F25" s="20"/>
      <c r="G25" s="20"/>
      <c r="H25" s="20"/>
      <c r="I25" s="20"/>
      <c r="J25" s="20"/>
      <c r="K25" s="20"/>
    </row>
    <row r="26" spans="1:11">
      <c r="A26" s="49"/>
      <c r="B26" s="50"/>
      <c r="C26" s="20"/>
      <c r="D26" s="20"/>
      <c r="E26" s="20"/>
      <c r="F26" s="20"/>
      <c r="G26" s="20"/>
      <c r="H26" s="20"/>
      <c r="I26" s="20"/>
      <c r="J26" s="20"/>
      <c r="K26" s="20"/>
    </row>
    <row r="27" spans="1:11">
      <c r="A27" s="49"/>
      <c r="B27" s="50"/>
      <c r="C27" s="20"/>
      <c r="D27" s="20"/>
      <c r="E27" s="20"/>
      <c r="F27" s="20"/>
      <c r="G27" s="20"/>
      <c r="H27" s="20"/>
      <c r="I27" s="20"/>
      <c r="J27" s="20"/>
      <c r="K27" s="20"/>
    </row>
    <row r="28" spans="1:11">
      <c r="A28" s="49"/>
      <c r="B28" s="50"/>
      <c r="C28" s="20"/>
      <c r="D28" s="20"/>
      <c r="E28" s="20"/>
      <c r="F28" s="20"/>
      <c r="G28" s="20"/>
      <c r="H28" s="20"/>
      <c r="I28" s="20"/>
      <c r="J28" s="20"/>
      <c r="K28" s="20"/>
    </row>
    <row r="29" spans="1:11">
      <c r="A29" s="49"/>
      <c r="B29" s="50"/>
      <c r="C29" s="20"/>
      <c r="D29" s="20"/>
      <c r="E29" s="20"/>
      <c r="F29" s="20"/>
      <c r="G29" s="20"/>
      <c r="H29" s="20"/>
      <c r="I29" s="20"/>
      <c r="J29" s="20"/>
      <c r="K29" s="20"/>
    </row>
    <row r="30" spans="1:11">
      <c r="A30" s="49"/>
      <c r="B30" s="50"/>
      <c r="C30" s="20"/>
      <c r="D30" s="20"/>
      <c r="E30" s="20"/>
      <c r="F30" s="20"/>
      <c r="G30" s="20"/>
      <c r="H30" s="20"/>
      <c r="I30" s="20"/>
      <c r="J30" s="20"/>
      <c r="K30" s="20"/>
    </row>
    <row r="31" spans="1:11">
      <c r="A31" s="49"/>
      <c r="B31" s="50"/>
      <c r="C31" s="20"/>
      <c r="D31" s="20"/>
      <c r="E31" s="20"/>
      <c r="F31" s="20"/>
      <c r="G31" s="20"/>
      <c r="H31" s="20"/>
      <c r="I31" s="20"/>
      <c r="J31" s="20"/>
      <c r="K31" s="20"/>
    </row>
    <row r="32" spans="1:11">
      <c r="A32" s="49"/>
      <c r="B32" s="50"/>
      <c r="C32" s="20"/>
      <c r="D32" s="20"/>
      <c r="E32" s="20"/>
      <c r="F32" s="20"/>
      <c r="G32" s="20"/>
      <c r="H32" s="20"/>
      <c r="I32" s="20"/>
      <c r="J32" s="20"/>
      <c r="K32" s="20"/>
    </row>
    <row r="33" spans="1:11">
      <c r="A33" s="49"/>
      <c r="B33" s="50"/>
      <c r="C33" s="20"/>
      <c r="D33" s="20"/>
      <c r="E33" s="20"/>
      <c r="F33" s="20"/>
      <c r="G33" s="20"/>
      <c r="H33" s="20"/>
      <c r="I33" s="20"/>
      <c r="J33" s="20"/>
      <c r="K33" s="20"/>
    </row>
    <row r="34" spans="1:11">
      <c r="A34" s="49"/>
      <c r="B34" s="50"/>
      <c r="C34" s="20"/>
      <c r="D34" s="20"/>
      <c r="E34" s="20"/>
      <c r="F34" s="20"/>
      <c r="G34" s="20"/>
      <c r="H34" s="20"/>
      <c r="I34" s="20"/>
      <c r="J34" s="20"/>
      <c r="K34" s="20"/>
    </row>
    <row r="35" spans="1:11">
      <c r="A35" s="49"/>
      <c r="B35" s="50"/>
      <c r="C35" s="20"/>
      <c r="D35" s="20"/>
      <c r="E35" s="20"/>
      <c r="F35" s="20"/>
      <c r="G35" s="20"/>
      <c r="H35" s="20"/>
      <c r="I35" s="20"/>
      <c r="J35" s="20"/>
      <c r="K35" s="20"/>
    </row>
    <row r="36" spans="1:11">
      <c r="A36" s="49"/>
      <c r="B36" s="50"/>
      <c r="C36" s="20"/>
      <c r="D36" s="20"/>
      <c r="E36" s="20"/>
      <c r="F36" s="20"/>
      <c r="G36" s="20"/>
      <c r="H36" s="20"/>
      <c r="I36" s="20"/>
      <c r="J36" s="20"/>
      <c r="K36" s="20"/>
    </row>
    <row r="37" spans="1:11">
      <c r="A37" s="49"/>
      <c r="B37" s="50"/>
      <c r="C37" s="20"/>
      <c r="D37" s="20"/>
      <c r="E37" s="20"/>
      <c r="F37" s="20"/>
      <c r="G37" s="20"/>
      <c r="H37" s="20"/>
      <c r="I37" s="20"/>
      <c r="J37" s="20"/>
      <c r="K37" s="20"/>
    </row>
    <row r="38" spans="1:11">
      <c r="A38" s="49"/>
      <c r="B38" s="50"/>
      <c r="C38" s="20"/>
      <c r="D38" s="20"/>
      <c r="E38" s="20"/>
      <c r="F38" s="20"/>
      <c r="G38" s="20"/>
      <c r="H38" s="20"/>
      <c r="I38" s="20"/>
      <c r="J38" s="20"/>
      <c r="K38" s="20"/>
    </row>
    <row r="39" spans="1:11">
      <c r="A39" s="49"/>
      <c r="B39" s="50"/>
      <c r="C39" s="20"/>
      <c r="D39" s="20"/>
      <c r="E39" s="20"/>
      <c r="F39" s="20"/>
      <c r="G39" s="20"/>
      <c r="H39" s="20"/>
      <c r="I39" s="20"/>
      <c r="J39" s="20"/>
      <c r="K39" s="20"/>
    </row>
    <row r="40" spans="1:11">
      <c r="A40" s="49"/>
      <c r="B40" s="50"/>
      <c r="C40" s="20"/>
      <c r="D40" s="20"/>
      <c r="E40" s="20"/>
      <c r="F40" s="20"/>
      <c r="G40" s="20"/>
      <c r="H40" s="20"/>
      <c r="I40" s="20"/>
      <c r="J40" s="20"/>
      <c r="K40" s="20"/>
    </row>
    <row r="41" spans="1:11">
      <c r="A41" s="49"/>
      <c r="B41" s="50"/>
      <c r="C41" s="20"/>
      <c r="D41" s="20"/>
      <c r="E41" s="20"/>
      <c r="F41" s="20"/>
      <c r="G41" s="20"/>
      <c r="H41" s="20"/>
      <c r="I41" s="20"/>
      <c r="J41" s="20"/>
      <c r="K41" s="20"/>
    </row>
    <row r="42" spans="1:11">
      <c r="A42" s="49"/>
      <c r="B42" s="50"/>
      <c r="C42" s="20"/>
      <c r="D42" s="20"/>
      <c r="E42" s="20"/>
      <c r="F42" s="20"/>
      <c r="G42" s="20"/>
      <c r="H42" s="20"/>
      <c r="I42" s="20"/>
      <c r="J42" s="20"/>
      <c r="K42" s="20"/>
    </row>
    <row r="43" spans="1:11">
      <c r="A43" s="49"/>
      <c r="B43" s="50"/>
      <c r="C43" s="170"/>
      <c r="D43" s="170"/>
      <c r="E43" s="170"/>
      <c r="F43" s="170"/>
      <c r="G43" s="170"/>
      <c r="H43" s="170"/>
      <c r="I43" s="170"/>
      <c r="J43" s="170"/>
      <c r="K43" s="170"/>
    </row>
    <row r="44" spans="1:11">
      <c r="A44" s="49"/>
      <c r="B44" s="50"/>
      <c r="C44" s="170"/>
      <c r="D44" s="170"/>
      <c r="E44" s="170"/>
      <c r="F44" s="170"/>
      <c r="G44" s="170"/>
      <c r="H44" s="170"/>
      <c r="I44" s="170"/>
      <c r="J44" s="170"/>
      <c r="K44" s="170"/>
    </row>
    <row r="45" spans="1:11">
      <c r="A45" s="49"/>
      <c r="B45" s="50"/>
      <c r="C45" s="170"/>
      <c r="D45" s="170"/>
      <c r="E45" s="170"/>
      <c r="F45" s="170"/>
      <c r="G45" s="170"/>
      <c r="H45" s="170"/>
      <c r="I45" s="170"/>
      <c r="J45" s="170"/>
      <c r="K45" s="170"/>
    </row>
    <row r="46" spans="1:11">
      <c r="A46" s="49"/>
      <c r="B46" s="50"/>
      <c r="C46" s="170"/>
      <c r="D46" s="170"/>
      <c r="E46" s="170"/>
      <c r="F46" s="170"/>
      <c r="G46" s="170"/>
      <c r="H46" s="170"/>
      <c r="I46" s="170"/>
      <c r="J46" s="170"/>
      <c r="K46" s="170"/>
    </row>
    <row r="47" spans="1:11">
      <c r="A47" s="49"/>
      <c r="B47" s="50"/>
      <c r="C47" s="170"/>
      <c r="D47" s="170"/>
      <c r="E47" s="170"/>
      <c r="F47" s="170"/>
      <c r="G47" s="170"/>
      <c r="H47" s="170"/>
      <c r="I47" s="170"/>
      <c r="J47" s="170"/>
      <c r="K47" s="170"/>
    </row>
    <row r="48" spans="1:11">
      <c r="A48" s="49"/>
      <c r="B48" s="50"/>
      <c r="C48" s="170"/>
      <c r="D48" s="170"/>
      <c r="E48" s="170"/>
      <c r="F48" s="170"/>
      <c r="G48" s="170"/>
      <c r="H48" s="170"/>
      <c r="I48" s="170"/>
      <c r="J48" s="170"/>
      <c r="K48" s="170"/>
    </row>
    <row r="49" spans="1:11">
      <c r="A49" s="49"/>
      <c r="B49" s="168"/>
      <c r="C49" s="170"/>
      <c r="D49" s="170"/>
      <c r="E49" s="170"/>
      <c r="F49" s="170"/>
      <c r="G49" s="170"/>
      <c r="H49" s="170"/>
      <c r="I49" s="170"/>
      <c r="J49" s="170"/>
      <c r="K49" s="170"/>
    </row>
    <row r="50" spans="1:11">
      <c r="A50" s="52" t="s">
        <v>134</v>
      </c>
      <c r="B50" s="50"/>
      <c r="C50" s="170"/>
      <c r="D50" s="170"/>
      <c r="E50" s="170"/>
      <c r="F50" s="170"/>
      <c r="G50" s="170"/>
      <c r="H50" s="170"/>
      <c r="I50" s="170"/>
      <c r="J50" s="170"/>
      <c r="K50" s="170"/>
    </row>
    <row r="51" spans="1:11" s="27" customFormat="1" ht="14.25" customHeight="1">
      <c r="A51" s="47"/>
      <c r="B51" s="48"/>
      <c r="C51" s="173"/>
      <c r="D51" s="173"/>
      <c r="E51" s="173"/>
      <c r="F51" s="173"/>
      <c r="G51" s="173"/>
      <c r="H51" s="173"/>
      <c r="I51" s="173"/>
      <c r="J51" s="173"/>
      <c r="K51" s="173"/>
    </row>
    <row r="52" spans="1:11" ht="15" customHeight="1">
      <c r="A52" s="629"/>
      <c r="B52" s="629"/>
      <c r="C52" s="170"/>
      <c r="D52" s="170"/>
      <c r="E52" s="170"/>
      <c r="F52" s="170"/>
      <c r="G52" s="170"/>
      <c r="H52" s="170"/>
      <c r="I52" s="170"/>
      <c r="J52" s="170"/>
      <c r="K52" s="170"/>
    </row>
    <row r="53" spans="1:11" ht="15" customHeight="1">
      <c r="A53" s="50"/>
      <c r="B53" s="53"/>
      <c r="C53" s="170"/>
      <c r="D53" s="170"/>
      <c r="E53" s="170"/>
      <c r="F53" s="170"/>
      <c r="G53" s="170"/>
      <c r="H53" s="170"/>
      <c r="I53" s="170"/>
      <c r="J53" s="170"/>
      <c r="K53" s="170"/>
    </row>
    <row r="54" spans="1:11" ht="15" customHeight="1">
      <c r="A54" s="50"/>
      <c r="B54" s="54"/>
      <c r="C54" s="170"/>
      <c r="D54" s="170"/>
      <c r="E54" s="170"/>
      <c r="F54" s="170"/>
      <c r="G54" s="170"/>
      <c r="H54" s="170"/>
      <c r="I54" s="170"/>
      <c r="J54" s="170"/>
      <c r="K54" s="170"/>
    </row>
    <row r="55" spans="1:11">
      <c r="A55" s="50"/>
      <c r="B55" s="54"/>
      <c r="C55" s="170"/>
      <c r="D55" s="170"/>
      <c r="E55" s="170"/>
      <c r="F55" s="170"/>
      <c r="G55" s="170"/>
      <c r="H55" s="170"/>
      <c r="I55" s="170"/>
      <c r="J55" s="170"/>
      <c r="K55" s="170"/>
    </row>
    <row r="56" spans="1:11">
      <c r="A56" s="50"/>
      <c r="B56" s="54"/>
      <c r="C56" s="170"/>
      <c r="D56" s="170"/>
      <c r="E56" s="170"/>
      <c r="F56" s="170"/>
      <c r="G56" s="170"/>
      <c r="H56" s="170"/>
      <c r="I56" s="170"/>
      <c r="J56" s="170"/>
      <c r="K56" s="170"/>
    </row>
    <row r="57" spans="1:11">
      <c r="A57" s="51"/>
      <c r="B57" s="55"/>
      <c r="C57" s="170"/>
      <c r="D57" s="170"/>
      <c r="E57" s="170"/>
      <c r="F57" s="170"/>
      <c r="G57" s="170"/>
      <c r="H57" s="170"/>
      <c r="I57" s="170"/>
      <c r="J57" s="170"/>
      <c r="K57" s="170"/>
    </row>
    <row r="58" spans="1:11">
      <c r="A58" s="51"/>
      <c r="B58" s="56"/>
      <c r="C58" s="170"/>
      <c r="D58" s="170"/>
      <c r="E58" s="170"/>
      <c r="F58" s="170"/>
      <c r="G58" s="170"/>
      <c r="H58" s="170"/>
      <c r="I58" s="170"/>
      <c r="J58" s="170"/>
      <c r="K58" s="170"/>
    </row>
    <row r="59" spans="1:11">
      <c r="A59" s="51"/>
      <c r="B59" s="56"/>
      <c r="C59" s="170"/>
      <c r="D59" s="170"/>
      <c r="E59" s="170"/>
      <c r="F59" s="170"/>
      <c r="G59" s="170"/>
      <c r="H59" s="170"/>
      <c r="I59" s="170"/>
      <c r="J59" s="170"/>
      <c r="K59" s="170"/>
    </row>
    <row r="60" spans="1:11">
      <c r="A60" s="51"/>
      <c r="B60" s="56"/>
      <c r="C60" s="170"/>
      <c r="D60" s="170"/>
      <c r="E60" s="170"/>
      <c r="F60" s="170"/>
      <c r="G60" s="170"/>
      <c r="H60" s="170"/>
      <c r="I60" s="170"/>
      <c r="J60" s="170"/>
      <c r="K60" s="170"/>
    </row>
    <row r="61" spans="1:11">
      <c r="A61" s="51"/>
      <c r="B61" s="55"/>
      <c r="C61" s="170"/>
      <c r="D61" s="170"/>
      <c r="E61" s="170"/>
      <c r="F61" s="170"/>
      <c r="G61" s="170"/>
      <c r="H61" s="170"/>
      <c r="I61" s="170"/>
      <c r="J61" s="170"/>
      <c r="K61" s="170"/>
    </row>
    <row r="62" spans="1:11">
      <c r="A62" s="51"/>
      <c r="B62" s="55"/>
      <c r="C62" s="170"/>
      <c r="D62" s="170"/>
      <c r="E62" s="170"/>
      <c r="F62" s="170"/>
      <c r="G62" s="170"/>
      <c r="H62" s="170"/>
      <c r="I62" s="170"/>
      <c r="J62" s="170"/>
      <c r="K62" s="170"/>
    </row>
    <row r="63" spans="1:11">
      <c r="A63" s="51"/>
      <c r="B63" s="54"/>
      <c r="C63" s="170"/>
      <c r="D63" s="170"/>
      <c r="E63" s="170"/>
      <c r="F63" s="170"/>
      <c r="G63" s="170"/>
      <c r="H63" s="170"/>
      <c r="I63" s="170"/>
      <c r="J63" s="170"/>
      <c r="K63" s="170"/>
    </row>
    <row r="64" spans="1:11">
      <c r="A64" s="51"/>
      <c r="B64" s="54"/>
      <c r="C64" s="170"/>
      <c r="D64" s="170"/>
      <c r="E64" s="170"/>
      <c r="F64" s="170"/>
      <c r="G64" s="170"/>
      <c r="H64" s="170"/>
      <c r="I64" s="170"/>
      <c r="J64" s="170"/>
      <c r="K64" s="170"/>
    </row>
    <row r="65" spans="1:11" ht="25.5" customHeight="1">
      <c r="A65" s="51"/>
      <c r="B65" s="54"/>
      <c r="C65" s="170"/>
      <c r="D65" s="170"/>
      <c r="E65" s="170"/>
      <c r="F65" s="170"/>
      <c r="G65" s="170"/>
      <c r="H65" s="170"/>
      <c r="I65" s="170"/>
      <c r="J65" s="170"/>
      <c r="K65" s="170"/>
    </row>
    <row r="66" spans="1:11" s="44" customFormat="1" ht="21" customHeight="1">
      <c r="A66" s="57"/>
      <c r="B66" s="53"/>
      <c r="C66" s="174"/>
      <c r="D66" s="174"/>
      <c r="E66" s="174"/>
      <c r="F66" s="174"/>
      <c r="G66" s="174"/>
      <c r="H66" s="174"/>
      <c r="I66" s="174"/>
      <c r="J66" s="174"/>
      <c r="K66" s="174"/>
    </row>
    <row r="67" spans="1:11">
      <c r="A67" s="51"/>
      <c r="B67" s="54"/>
      <c r="C67" s="170"/>
      <c r="D67" s="170"/>
      <c r="E67" s="170"/>
      <c r="F67" s="170"/>
      <c r="G67" s="170"/>
      <c r="H67" s="170"/>
      <c r="I67" s="170"/>
      <c r="J67" s="170"/>
      <c r="K67" s="170"/>
    </row>
    <row r="68" spans="1:11">
      <c r="A68" s="51"/>
      <c r="B68" s="56"/>
      <c r="C68" s="170"/>
      <c r="D68" s="170"/>
      <c r="E68" s="170"/>
      <c r="F68" s="170"/>
      <c r="G68" s="170"/>
      <c r="H68" s="170"/>
      <c r="I68" s="170"/>
      <c r="J68" s="170"/>
      <c r="K68" s="170"/>
    </row>
    <row r="69" spans="1:11">
      <c r="A69" s="51"/>
      <c r="B69" s="56"/>
      <c r="C69" s="170"/>
      <c r="D69" s="170"/>
      <c r="E69" s="170"/>
      <c r="F69" s="170"/>
      <c r="G69" s="170"/>
      <c r="H69" s="170"/>
      <c r="I69" s="170"/>
      <c r="J69" s="170"/>
      <c r="K69" s="170"/>
    </row>
    <row r="70" spans="1:11">
      <c r="A70" s="51"/>
      <c r="B70" s="56"/>
      <c r="C70" s="170"/>
      <c r="D70" s="170"/>
      <c r="E70" s="170"/>
      <c r="F70" s="170"/>
      <c r="G70" s="170"/>
      <c r="H70" s="170"/>
      <c r="I70" s="170"/>
      <c r="J70" s="170"/>
      <c r="K70" s="170"/>
    </row>
    <row r="71" spans="1:11">
      <c r="A71" s="51"/>
      <c r="B71" s="56"/>
      <c r="C71" s="170"/>
      <c r="D71" s="170"/>
      <c r="E71" s="170"/>
      <c r="F71" s="170"/>
      <c r="G71" s="170"/>
      <c r="H71" s="170"/>
      <c r="I71" s="170"/>
      <c r="J71" s="170"/>
      <c r="K71" s="170"/>
    </row>
    <row r="72" spans="1:11">
      <c r="A72" s="51"/>
      <c r="B72" s="56"/>
      <c r="C72" s="170"/>
      <c r="D72" s="170"/>
      <c r="E72" s="170"/>
      <c r="F72" s="170"/>
      <c r="G72" s="170"/>
      <c r="H72" s="170"/>
      <c r="I72" s="170"/>
      <c r="J72" s="170"/>
      <c r="K72" s="170"/>
    </row>
    <row r="73" spans="1:11">
      <c r="A73" s="51"/>
      <c r="B73" s="56"/>
      <c r="C73" s="170"/>
      <c r="D73" s="170"/>
      <c r="E73" s="170"/>
      <c r="F73" s="170"/>
      <c r="G73" s="170"/>
      <c r="H73" s="170"/>
      <c r="I73" s="170"/>
      <c r="J73" s="170"/>
      <c r="K73" s="170"/>
    </row>
    <row r="74" spans="1:11">
      <c r="A74" s="51"/>
      <c r="B74" s="56"/>
      <c r="C74" s="170"/>
      <c r="D74" s="170"/>
      <c r="E74" s="170"/>
      <c r="F74" s="170"/>
      <c r="G74" s="170"/>
      <c r="H74" s="170"/>
      <c r="I74" s="170"/>
      <c r="J74" s="170"/>
      <c r="K74" s="170"/>
    </row>
    <row r="75" spans="1:11" ht="36" hidden="1" customHeight="1">
      <c r="A75" s="46"/>
      <c r="B75" s="58"/>
      <c r="C75" s="170"/>
      <c r="D75" s="170"/>
      <c r="E75" s="170"/>
      <c r="F75" s="170"/>
      <c r="G75" s="170"/>
      <c r="H75" s="170"/>
      <c r="I75" s="170"/>
      <c r="J75" s="170"/>
      <c r="K75" s="170"/>
    </row>
    <row r="76" spans="1:11" hidden="1">
      <c r="A76" s="47"/>
      <c r="B76" s="50"/>
      <c r="C76" s="170"/>
      <c r="D76" s="170"/>
      <c r="E76" s="170"/>
      <c r="F76" s="170"/>
      <c r="G76" s="170"/>
      <c r="H76" s="170"/>
      <c r="I76" s="170"/>
      <c r="J76" s="170"/>
      <c r="K76" s="170"/>
    </row>
    <row r="77" spans="1:11" hidden="1">
      <c r="A77" s="46"/>
      <c r="B77" s="50"/>
      <c r="C77" s="170"/>
      <c r="D77" s="170"/>
      <c r="E77" s="170"/>
      <c r="F77" s="170"/>
      <c r="G77" s="170"/>
      <c r="H77" s="170"/>
      <c r="I77" s="170"/>
      <c r="J77" s="170"/>
      <c r="K77" s="170"/>
    </row>
    <row r="78" spans="1:11" hidden="1">
      <c r="A78" s="46"/>
      <c r="B78" s="59"/>
      <c r="C78" s="170"/>
      <c r="D78" s="170"/>
      <c r="E78" s="170"/>
      <c r="F78" s="170"/>
      <c r="G78" s="170"/>
      <c r="H78" s="170"/>
      <c r="I78" s="170"/>
      <c r="J78" s="170"/>
      <c r="K78" s="170"/>
    </row>
    <row r="79" spans="1:11" hidden="1">
      <c r="A79" s="46"/>
      <c r="B79" s="59"/>
      <c r="C79" s="170"/>
      <c r="D79" s="170"/>
      <c r="E79" s="170"/>
      <c r="F79" s="170"/>
      <c r="G79" s="170"/>
      <c r="H79" s="170"/>
      <c r="I79" s="170"/>
      <c r="J79" s="170"/>
      <c r="K79" s="170"/>
    </row>
    <row r="80" spans="1:11" hidden="1">
      <c r="A80" s="46"/>
      <c r="B80" s="54"/>
      <c r="C80" s="170"/>
      <c r="D80" s="170"/>
      <c r="E80" s="170"/>
      <c r="F80" s="170"/>
      <c r="G80" s="170"/>
      <c r="H80" s="170"/>
      <c r="I80" s="170"/>
      <c r="J80" s="170"/>
      <c r="K80" s="170"/>
    </row>
    <row r="81" spans="1:11" hidden="1">
      <c r="A81" s="46"/>
      <c r="B81" s="54"/>
      <c r="C81" s="170"/>
      <c r="D81" s="170"/>
      <c r="E81" s="170"/>
      <c r="F81" s="170"/>
      <c r="G81" s="170"/>
      <c r="H81" s="170"/>
      <c r="I81" s="170"/>
      <c r="J81" s="170"/>
      <c r="K81" s="170"/>
    </row>
    <row r="82" spans="1:11">
      <c r="A82" s="46"/>
      <c r="B82" s="54"/>
      <c r="C82" s="170"/>
      <c r="D82" s="170"/>
      <c r="E82" s="170"/>
      <c r="F82" s="170"/>
      <c r="G82" s="170"/>
      <c r="H82" s="170"/>
      <c r="I82" s="170"/>
      <c r="J82" s="170"/>
      <c r="K82" s="170"/>
    </row>
    <row r="83" spans="1:11">
      <c r="A83" s="60" t="s">
        <v>135</v>
      </c>
      <c r="B83" s="59"/>
      <c r="C83" s="170"/>
      <c r="D83" s="170"/>
      <c r="E83" s="170"/>
      <c r="F83" s="170"/>
      <c r="G83" s="170"/>
      <c r="H83" s="170"/>
      <c r="I83" s="170"/>
      <c r="J83" s="170"/>
      <c r="K83" s="170"/>
    </row>
    <row r="84" spans="1:11">
      <c r="A84" s="47"/>
      <c r="B84" s="54"/>
      <c r="C84" s="170"/>
      <c r="D84" s="170"/>
      <c r="E84" s="170"/>
      <c r="F84" s="170"/>
      <c r="G84" s="170"/>
      <c r="H84" s="170"/>
      <c r="I84" s="170"/>
      <c r="J84" s="170"/>
      <c r="K84" s="170"/>
    </row>
    <row r="85" spans="1:11">
      <c r="A85" s="48"/>
      <c r="B85" s="56"/>
      <c r="C85" s="170"/>
      <c r="D85" s="170"/>
      <c r="E85" s="170"/>
      <c r="F85" s="170"/>
      <c r="G85" s="170"/>
      <c r="H85" s="170"/>
      <c r="I85" s="170"/>
      <c r="J85" s="170"/>
      <c r="K85" s="170"/>
    </row>
    <row r="86" spans="1:11">
      <c r="A86" s="46"/>
      <c r="B86" s="56"/>
      <c r="C86" s="170"/>
      <c r="D86" s="170"/>
      <c r="E86" s="170"/>
      <c r="F86" s="170"/>
      <c r="G86" s="170"/>
      <c r="H86" s="170"/>
      <c r="I86" s="170"/>
      <c r="J86" s="170"/>
      <c r="K86" s="170"/>
    </row>
    <row r="87" spans="1:11">
      <c r="A87" s="46"/>
      <c r="B87" s="56"/>
      <c r="C87" s="170"/>
      <c r="D87" s="170"/>
      <c r="E87" s="170"/>
      <c r="F87" s="170"/>
      <c r="G87" s="170"/>
      <c r="H87" s="170"/>
      <c r="I87" s="170"/>
      <c r="J87" s="170"/>
      <c r="K87" s="170"/>
    </row>
    <row r="88" spans="1:11">
      <c r="A88" s="46"/>
      <c r="B88" s="54"/>
      <c r="C88" s="170"/>
      <c r="D88" s="170"/>
      <c r="E88" s="170"/>
      <c r="F88" s="170"/>
      <c r="G88" s="170"/>
      <c r="H88" s="170"/>
      <c r="I88" s="170"/>
      <c r="J88" s="170"/>
      <c r="K88" s="170"/>
    </row>
    <row r="89" spans="1:11">
      <c r="A89" s="46"/>
      <c r="B89" s="56"/>
      <c r="C89" s="170"/>
      <c r="D89" s="170"/>
      <c r="E89" s="170"/>
      <c r="F89" s="170"/>
      <c r="G89" s="170"/>
      <c r="H89" s="170"/>
      <c r="I89" s="170"/>
      <c r="J89" s="170"/>
      <c r="K89" s="170"/>
    </row>
    <row r="90" spans="1:11">
      <c r="A90" s="48"/>
      <c r="B90" s="56"/>
      <c r="C90" s="170"/>
      <c r="D90" s="170"/>
      <c r="E90" s="170"/>
      <c r="F90" s="170"/>
      <c r="G90" s="170"/>
      <c r="H90" s="170"/>
      <c r="I90" s="170"/>
      <c r="J90" s="170"/>
      <c r="K90" s="170"/>
    </row>
    <row r="91" spans="1:11">
      <c r="A91" s="46"/>
      <c r="B91" s="56"/>
      <c r="C91" s="170"/>
      <c r="D91" s="170"/>
      <c r="E91" s="170"/>
      <c r="F91" s="170"/>
      <c r="G91" s="170"/>
      <c r="H91" s="170"/>
      <c r="I91" s="170"/>
      <c r="J91" s="170"/>
      <c r="K91" s="170"/>
    </row>
    <row r="92" spans="1:11">
      <c r="A92" s="46"/>
      <c r="B92" s="56"/>
      <c r="C92" s="170"/>
      <c r="D92" s="170"/>
      <c r="E92" s="170"/>
      <c r="F92" s="170"/>
      <c r="G92" s="170"/>
      <c r="H92" s="170"/>
      <c r="I92" s="170"/>
      <c r="J92" s="170"/>
      <c r="K92" s="170"/>
    </row>
    <row r="93" spans="1:11">
      <c r="A93" s="46"/>
      <c r="B93" s="56"/>
      <c r="C93" s="170"/>
      <c r="D93" s="170"/>
      <c r="E93" s="170"/>
      <c r="F93" s="170"/>
      <c r="G93" s="170"/>
      <c r="H93" s="170"/>
      <c r="I93" s="170"/>
      <c r="J93" s="170"/>
      <c r="K93" s="170"/>
    </row>
    <row r="94" spans="1:11">
      <c r="A94" s="46"/>
      <c r="B94" s="56"/>
      <c r="C94" s="170"/>
      <c r="D94" s="170"/>
      <c r="E94" s="170"/>
      <c r="F94" s="170"/>
      <c r="G94" s="170"/>
      <c r="H94" s="170"/>
      <c r="I94" s="170"/>
      <c r="J94" s="170"/>
      <c r="K94" s="170"/>
    </row>
    <row r="95" spans="1:11">
      <c r="A95" s="46"/>
      <c r="B95" s="56"/>
      <c r="C95" s="170"/>
      <c r="D95" s="170"/>
      <c r="E95" s="170"/>
      <c r="F95" s="170"/>
      <c r="G95" s="170"/>
      <c r="H95" s="170"/>
      <c r="I95" s="170"/>
      <c r="J95" s="170"/>
      <c r="K95" s="170"/>
    </row>
    <row r="96" spans="1:11">
      <c r="A96" s="46"/>
      <c r="B96" s="56"/>
      <c r="C96" s="170"/>
      <c r="D96" s="170"/>
      <c r="E96" s="170"/>
      <c r="F96" s="170"/>
      <c r="G96" s="170"/>
      <c r="H96" s="170"/>
      <c r="I96" s="170"/>
      <c r="J96" s="170"/>
      <c r="K96" s="170"/>
    </row>
    <row r="97" spans="1:12">
      <c r="A97" s="46"/>
      <c r="B97" s="56"/>
      <c r="C97" s="170"/>
      <c r="D97" s="170"/>
      <c r="E97" s="170"/>
      <c r="F97" s="170"/>
      <c r="G97" s="170"/>
      <c r="H97" s="170"/>
      <c r="I97" s="170"/>
      <c r="J97" s="170"/>
      <c r="K97" s="170"/>
    </row>
    <row r="98" spans="1:12">
      <c r="A98" s="46"/>
      <c r="B98" s="56"/>
      <c r="C98" s="170"/>
      <c r="D98" s="170"/>
      <c r="E98" s="170"/>
      <c r="F98" s="170"/>
      <c r="G98" s="170"/>
      <c r="H98" s="170"/>
      <c r="I98" s="170"/>
      <c r="J98" s="170"/>
      <c r="K98" s="170"/>
    </row>
    <row r="99" spans="1:12" ht="15.75" customHeight="1">
      <c r="A99" s="46"/>
      <c r="B99" s="54"/>
      <c r="C99" s="175"/>
      <c r="D99" s="175"/>
      <c r="E99" s="175"/>
      <c r="F99" s="175"/>
      <c r="G99" s="175"/>
      <c r="H99" s="175"/>
      <c r="I99" s="175"/>
      <c r="J99" s="175"/>
      <c r="K99" s="175"/>
      <c r="L99" s="26"/>
    </row>
    <row r="100" spans="1:12" ht="15.75">
      <c r="A100" s="40"/>
      <c r="B100" s="61"/>
      <c r="C100" s="176"/>
      <c r="D100" s="176"/>
      <c r="E100" s="176"/>
      <c r="F100" s="176"/>
      <c r="G100" s="176"/>
      <c r="H100" s="176"/>
      <c r="I100" s="176"/>
      <c r="J100" s="176"/>
      <c r="K100" s="176"/>
      <c r="L100" s="26"/>
    </row>
    <row r="101" spans="1:12">
      <c r="A101" s="41"/>
      <c r="B101" s="56"/>
      <c r="C101" s="175"/>
      <c r="D101" s="175"/>
      <c r="E101" s="175"/>
      <c r="F101" s="175"/>
      <c r="G101" s="175"/>
      <c r="H101" s="175"/>
      <c r="I101" s="175"/>
      <c r="J101" s="175"/>
      <c r="K101" s="175"/>
      <c r="L101" s="26"/>
    </row>
    <row r="102" spans="1:12">
      <c r="A102" s="41"/>
      <c r="B102" s="56"/>
      <c r="C102" s="175"/>
      <c r="D102" s="175"/>
      <c r="E102" s="175"/>
      <c r="F102" s="175"/>
      <c r="G102" s="175"/>
      <c r="H102" s="175"/>
      <c r="I102" s="175"/>
      <c r="J102" s="175"/>
      <c r="K102" s="175"/>
      <c r="L102" s="26"/>
    </row>
    <row r="103" spans="1:12">
      <c r="A103" s="41"/>
      <c r="B103" s="56"/>
      <c r="C103" s="170"/>
      <c r="D103" s="170"/>
      <c r="E103" s="170"/>
      <c r="F103" s="170"/>
      <c r="G103" s="170"/>
      <c r="H103" s="170"/>
      <c r="I103" s="170"/>
      <c r="J103" s="170"/>
      <c r="K103" s="170"/>
    </row>
    <row r="104" spans="1:12">
      <c r="A104" s="46"/>
      <c r="B104" s="46"/>
      <c r="C104" s="170"/>
      <c r="D104" s="170"/>
      <c r="E104" s="170"/>
      <c r="F104" s="170"/>
      <c r="G104" s="170"/>
      <c r="H104" s="170"/>
      <c r="I104" s="170"/>
      <c r="J104" s="170"/>
      <c r="K104" s="170"/>
    </row>
    <row r="105" spans="1:12">
      <c r="A105" s="46"/>
      <c r="B105" s="46"/>
      <c r="C105" s="170"/>
      <c r="D105" s="170"/>
      <c r="E105" s="170"/>
      <c r="F105" s="170"/>
      <c r="G105" s="170"/>
      <c r="H105" s="170"/>
      <c r="I105" s="170"/>
      <c r="J105" s="170"/>
      <c r="K105" s="170"/>
    </row>
    <row r="106" spans="1:12">
      <c r="A106" s="46"/>
      <c r="B106" s="46"/>
      <c r="C106" s="170"/>
      <c r="D106" s="170"/>
      <c r="E106" s="170"/>
      <c r="F106" s="170"/>
      <c r="G106" s="170"/>
      <c r="H106" s="170"/>
      <c r="I106" s="170"/>
      <c r="J106" s="170"/>
      <c r="K106" s="170"/>
    </row>
    <row r="107" spans="1:12" hidden="1">
      <c r="A107" s="46"/>
      <c r="B107" s="46"/>
      <c r="C107" s="170"/>
      <c r="D107" s="170"/>
      <c r="E107" s="170"/>
      <c r="F107" s="170"/>
      <c r="G107" s="170"/>
      <c r="H107" s="170"/>
      <c r="I107" s="170"/>
      <c r="J107" s="170"/>
      <c r="K107" s="170"/>
    </row>
    <row r="108" spans="1:12" hidden="1">
      <c r="A108" s="46"/>
      <c r="B108" s="46"/>
      <c r="C108" s="170"/>
      <c r="D108" s="170"/>
      <c r="E108" s="170"/>
      <c r="F108" s="170"/>
      <c r="G108" s="170"/>
      <c r="H108" s="170"/>
      <c r="I108" s="170"/>
      <c r="J108" s="170"/>
      <c r="K108" s="170"/>
    </row>
  </sheetData>
  <sheetProtection password="F209" sheet="1" objects="1" scenarios="1"/>
  <mergeCells count="3">
    <mergeCell ref="A2:B2"/>
    <mergeCell ref="A52:B52"/>
    <mergeCell ref="A3:J3"/>
  </mergeCells>
  <pageMargins left="0.25" right="0.25" top="0.4" bottom="0.65" header="0.5" footer="0.34"/>
  <pageSetup scale="56" firstPageNumber="2" fitToHeight="0" orientation="portrait" r:id="rId1"/>
  <headerFooter alignWithMargins="0">
    <oddFooter>&amp;RApplication Version:9/7/2018</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Revision Notes</vt:lpstr>
      <vt:lpstr>Cover</vt:lpstr>
      <vt:lpstr>Custom Lighting</vt:lpstr>
      <vt:lpstr>Measure Incentive Limits</vt:lpstr>
      <vt:lpstr>DLC &amp; Energy Star Info</vt:lpstr>
      <vt:lpstr>COMcheck Import</vt:lpstr>
      <vt:lpstr>BldgType</vt:lpstr>
      <vt:lpstr>'Custom Lighting'!Location</vt:lpstr>
      <vt:lpstr>'Custom Lighting'!Measure</vt:lpstr>
      <vt:lpstr>'COMcheck Import'!Print_Area</vt:lpstr>
      <vt:lpstr>'Custom Lighting'!Print_Area</vt:lpstr>
      <vt:lpstr>'DLC &amp; Energy Star Info'!Print_Area</vt:lpstr>
    </vt:vector>
  </TitlesOfParts>
  <Company>Kema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TEP Large Business Prgram Rebate Application</dc:title>
  <dc:subject>Custom Measures for Existing Facilities</dc:subject>
  <dc:creator>Patrick J. O'Leary Jr.</dc:creator>
  <cp:keywords>Retrofit Custom Application v2014.1</cp:keywords>
  <cp:lastModifiedBy>Geary, Paul</cp:lastModifiedBy>
  <cp:lastPrinted>2018-06-01T23:41:14Z</cp:lastPrinted>
  <dcterms:created xsi:type="dcterms:W3CDTF">2003-03-20T18:04:27Z</dcterms:created>
  <dcterms:modified xsi:type="dcterms:W3CDTF">2018-09-07T22:35:42Z</dcterms:modified>
</cp:coreProperties>
</file>